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3020" activeTab="0"/>
  </bookViews>
  <sheets>
    <sheet name="NFPA Vacuum" sheetId="1" r:id="rId1"/>
    <sheet name="NFPA Air" sheetId="2" r:id="rId2"/>
  </sheets>
  <definedNames>
    <definedName name="_xlnm.Print_Area" localSheetId="1">'NFPA Air'!$A$1:$G$123</definedName>
    <definedName name="_xlnm.Print_Area" localSheetId="0">'NFPA Vacuum'!$A$1:$G$121</definedName>
  </definedNames>
  <calcPr fullCalcOnLoad="1"/>
</workbook>
</file>

<file path=xl/sharedStrings.xml><?xml version="1.0" encoding="utf-8"?>
<sst xmlns="http://schemas.openxmlformats.org/spreadsheetml/2006/main" count="664" uniqueCount="360">
  <si>
    <t>Name of Facility:</t>
  </si>
  <si>
    <t>Project Number:</t>
  </si>
  <si>
    <t>ENTER REQUIRED DATA IN THE BLUE SHADED AREAS BELOW</t>
  </si>
  <si>
    <t>LOCATION OF OUTLETS</t>
  </si>
  <si>
    <t>Delivery</t>
  </si>
  <si>
    <t>Future Expansion</t>
  </si>
  <si>
    <t>Outlet CFM</t>
  </si>
  <si>
    <t>PEAK CALCULATED DEMAND IN SCFM:</t>
  </si>
  <si>
    <t>Altitude above sea level, ft:</t>
  </si>
  <si>
    <t>Model #</t>
  </si>
  <si>
    <t>Altitude Compensation</t>
  </si>
  <si>
    <t>feet</t>
  </si>
  <si>
    <t>mult</t>
  </si>
  <si>
    <t>"HgA</t>
  </si>
  <si>
    <t>V-RVL-D-080P-TS-N-010</t>
  </si>
  <si>
    <t>V-RVL-D-080P-TH-N-010</t>
  </si>
  <si>
    <t>V-RVL-D-080P-TS-N-015</t>
  </si>
  <si>
    <t>V-RVL-D-080P-TH-N-015</t>
  </si>
  <si>
    <t>V-RVL-D-080P-TH-N-020</t>
  </si>
  <si>
    <t>V-RVL-D-120P-TS-N-050</t>
  </si>
  <si>
    <t>V-RVL-D-120P-TH-N-050</t>
  </si>
  <si>
    <t>V-RVL-D-200P-SS-N-075</t>
  </si>
  <si>
    <t>V-RVL-D-200P-SS-N-100</t>
  </si>
  <si>
    <t>V-RVL-T-200P-SS-N-075</t>
  </si>
  <si>
    <t>V-RVL-T-200P-SS-N-100</t>
  </si>
  <si>
    <t>V-RVL-Q-200P-SS-N-100</t>
  </si>
  <si>
    <t>V-RVL-T-200P-SS-N-250</t>
  </si>
  <si>
    <t>V-RVL-Q-200P-SS-N-200</t>
  </si>
  <si>
    <t>Tank Mount Horizontal</t>
  </si>
  <si>
    <t>Tank Mount Space Saver</t>
  </si>
  <si>
    <t>V-RVL-D-200P-SS-N-010</t>
  </si>
  <si>
    <t>V-RVL-D-200P-SS-N-015</t>
  </si>
  <si>
    <t>V-RVL-D-200P-SS-N-020</t>
  </si>
  <si>
    <t>V-RVL-D-200P-SS-N-030</t>
  </si>
  <si>
    <t>V-RVL-D-200P-SS-N-050</t>
  </si>
  <si>
    <t>V-RVL-D-200P-SS-N-150</t>
  </si>
  <si>
    <t>V-RVL-D-200P-SS-N-200</t>
  </si>
  <si>
    <t>V-RVL-D-200P-SS-N-250</t>
  </si>
  <si>
    <t>V-RVL-D-200P-SS-N-300</t>
  </si>
  <si>
    <t>V-RVL-D-200P-SS-N-400</t>
  </si>
  <si>
    <t>V-RVL-D-200P-SS-N-500</t>
  </si>
  <si>
    <t>SCFM</t>
  </si>
  <si>
    <t>Needed SCFM</t>
  </si>
  <si>
    <t>http://www.amico.com/?download=files/product/drawings/as_dr_nfpa_lubricated_rotary_vane_vac_dup_mod.pdf</t>
  </si>
  <si>
    <t>Drawing Link</t>
  </si>
  <si>
    <t>System Model #</t>
  </si>
  <si>
    <t>V-RVL-T-200P-SS-N-020</t>
  </si>
  <si>
    <t>V-RVL-T-200P-SS-N-030</t>
  </si>
  <si>
    <t>V-RVL-T-200P-SS-N-050</t>
  </si>
  <si>
    <t>V-RVL-T-200P-SS-N-150</t>
  </si>
  <si>
    <t>V-RVL-T-200P-SS-N-200</t>
  </si>
  <si>
    <t>V-RVL-T-200P-SS-N-300</t>
  </si>
  <si>
    <t>V-RVL-T-200P-SS-N-400</t>
  </si>
  <si>
    <t>V-RVL-T-200P-SS-N-500</t>
  </si>
  <si>
    <t>http://www.amico.com/?download=files/product/drawings/as_dr_nfpa_lubricated_rotary_vane_vac_tri.pdf</t>
  </si>
  <si>
    <t>V-RVL-Q-200P-SS-N-050</t>
  </si>
  <si>
    <t>V-RVL-Q-200P-SS-N-075</t>
  </si>
  <si>
    <t>V-RVL-Q-200P-SS-N-250</t>
  </si>
  <si>
    <t>V-RVL-Q-200P-SS-N-300</t>
  </si>
  <si>
    <t>V-RVL-Q-200P-SS-N-400</t>
  </si>
  <si>
    <t>V-RVL-Q-200P-SS-N-500</t>
  </si>
  <si>
    <t>V-RVL-Q-200P-SS-N-150</t>
  </si>
  <si>
    <t>http://www.amico.com/?download=files/product/drawings/as_dr_nfpa_lubricated_rotary_vane_vac_quad.pdf</t>
  </si>
  <si>
    <t>Please Contact Amico Rep</t>
  </si>
  <si>
    <t>www.amico.com</t>
  </si>
  <si>
    <t>V-RVL-D-080P-TH-N-030</t>
  </si>
  <si>
    <t xml:space="preserve">V-RVL-D-120P-TH-N-075
</t>
  </si>
  <si>
    <t>V-RVL-D-120P-TH-N-100</t>
  </si>
  <si>
    <t>http://www.amico.com/?download=files/product/drawings/as_dr_nfpa_lubricated_rotary_vane_vac_dup_horiz.pdf</t>
  </si>
  <si>
    <t>V-RVL-D-080P-TS-N-020</t>
  </si>
  <si>
    <t>V-RVL-D-080P-TS-N-030</t>
  </si>
  <si>
    <t>V-RVL-D-120P-TS-N-075</t>
  </si>
  <si>
    <t>V-RVL-D-120P-TS-N-100</t>
  </si>
  <si>
    <t>http://www.amico.com/?download=files/product/drawings/as_dr_nfpa_lubricated_rotary_vane_vac_dup_vert.pdf</t>
  </si>
  <si>
    <t>Lubricated Rotary Vane System</t>
  </si>
  <si>
    <t>Dry Rotary Vane System</t>
  </si>
  <si>
    <t>Units Required</t>
  </si>
  <si>
    <t>Units</t>
  </si>
  <si>
    <t>Bed(s)</t>
  </si>
  <si>
    <t>Room(s)</t>
  </si>
  <si>
    <t>Simutanious Use %</t>
  </si>
  <si>
    <t>Anesthetizing Location</t>
  </si>
  <si>
    <t>Operating Room</t>
  </si>
  <si>
    <t>Cystoscopy</t>
  </si>
  <si>
    <t>Special Proced. (Open heart, Transplant, etc.)</t>
  </si>
  <si>
    <t>Emergency/ Major Trauma Room</t>
  </si>
  <si>
    <t>Other Anesthetizing Location</t>
  </si>
  <si>
    <t>Evacuation Vacuum</t>
  </si>
  <si>
    <t>Acute Care Location</t>
  </si>
  <si>
    <t>(Non-Anesthetizing)</t>
  </si>
  <si>
    <t>Recovery Room</t>
  </si>
  <si>
    <t>I.C.U (Except Cardiac)</t>
  </si>
  <si>
    <t>Cardiac I.C.U</t>
  </si>
  <si>
    <t>Emergency Room</t>
  </si>
  <si>
    <t>Special Procedures (X-Ray, dialysis, etc.)</t>
  </si>
  <si>
    <t>Catherterization Lab</t>
  </si>
  <si>
    <t>Surgical Excision Room</t>
  </si>
  <si>
    <t>Neonatal I.C.U,</t>
  </si>
  <si>
    <t>Sub-Acute Patient Care</t>
  </si>
  <si>
    <t>Patient Room - Surgical</t>
  </si>
  <si>
    <t>Patient Room - Medical</t>
  </si>
  <si>
    <t>Exam &amp; Treatment Room</t>
  </si>
  <si>
    <t>Nursery</t>
  </si>
  <si>
    <t>Nursery Premature</t>
  </si>
  <si>
    <t>Other Patient Rooms</t>
  </si>
  <si>
    <t>Respiratory Care Dep't</t>
  </si>
  <si>
    <t>Teaching</t>
  </si>
  <si>
    <t>Autopsy</t>
  </si>
  <si>
    <t>Bassinet(s)</t>
  </si>
  <si>
    <t>Table(s)</t>
  </si>
  <si>
    <t>PEAK CALCULATED DEMAND IN SCFM @ 19"hg:</t>
  </si>
  <si>
    <t>PEAK CALCULATED DEMAND IN SCFM @ 19"hg, ALTITUDE ADJUSTED:</t>
  </si>
  <si>
    <t>V-CCD-D-200P-SS-N-020</t>
  </si>
  <si>
    <t>V-CCD-D-200P-SS-N-030</t>
  </si>
  <si>
    <t>V-CCD-D-200P-SS-N-040</t>
  </si>
  <si>
    <t>V-CCD-D-200P-SS-N-054</t>
  </si>
  <si>
    <t>V-CCD-D-200P-SS-N-064</t>
  </si>
  <si>
    <t>V-CCD-D-200P-SS-N-075</t>
  </si>
  <si>
    <t>V-CCD-D-200P-SS-N-100</t>
  </si>
  <si>
    <t>V-CCD-D-200P-SS-N-150</t>
  </si>
  <si>
    <t>V-CCD-D-200P-SS-N-300</t>
  </si>
  <si>
    <t>http://www.amico.com/?download=files/product/drawings/as_dr_nfpa_contact_less_claw_vac_pump_dup_mod.pdf</t>
  </si>
  <si>
    <t>V-CCD-T-200P-SS-N-020</t>
  </si>
  <si>
    <t>V-CCD-T-200P-SS-N-030</t>
  </si>
  <si>
    <t>V-CCD-T-200P-SS-N-040</t>
  </si>
  <si>
    <t>V-CCD-T-200P-SS-N-054</t>
  </si>
  <si>
    <t>V-CCD-T-200P-SS-N-064</t>
  </si>
  <si>
    <t>V-CCD-T-200P-SS-N-075</t>
  </si>
  <si>
    <t>V-CCD-T-200P-SS-N-100</t>
  </si>
  <si>
    <t>V-CCD-T-200P-SS-N-150</t>
  </si>
  <si>
    <t>V-CCD-T-200P-SS-N-300</t>
  </si>
  <si>
    <t>http://www.amico.com/?download=files/product/drawings/as_dr_nfpa_contact_less_claw_vac_pump_tri.pdf</t>
  </si>
  <si>
    <t>V-CCD-Q-200P-SS-N-020</t>
  </si>
  <si>
    <t>V-CCD-Q-200P-SS-N-030</t>
  </si>
  <si>
    <t>V-CCD-Q-200P-SS-N-040</t>
  </si>
  <si>
    <t>V-CCD-Q-200P-SS-N-054</t>
  </si>
  <si>
    <t>V-CCD-Q-200P-SS-N-064</t>
  </si>
  <si>
    <t>V-CCD-Q-200P-SS-N-075</t>
  </si>
  <si>
    <t>V-CCD-Q-200P-SS-N-100</t>
  </si>
  <si>
    <t>V-CCD-Q-200P-SS-N-150</t>
  </si>
  <si>
    <t>V-CCD-Q-200P-SS-N-300</t>
  </si>
  <si>
    <t>http://www.amico.com/?download=files/product/drawings/as_dr_nfpa_contact_less_claw_vac_pump_quad.pdf</t>
  </si>
  <si>
    <t>Duplex Skid Mount</t>
  </si>
  <si>
    <t>Triplex Skid Mount</t>
  </si>
  <si>
    <t>Quadraplex Skid Mount</t>
  </si>
  <si>
    <t>Dry Contactless Claw System</t>
  </si>
  <si>
    <t>Unit(s)</t>
  </si>
  <si>
    <t>Patient rooms</t>
  </si>
  <si>
    <t>Outlet(s)</t>
  </si>
  <si>
    <t>NOTES:</t>
  </si>
  <si>
    <r>
      <t xml:space="preserve">2. </t>
    </r>
    <r>
      <rPr>
        <sz val="11"/>
        <rFont val="Calibri"/>
        <family val="2"/>
      </rPr>
      <t>Air outlets in labs used for analysis, research or teaching should be supplied by a seperated compressed air system, not medical air system.</t>
    </r>
  </si>
  <si>
    <t xml:space="preserve"> figure the compressor capacity for operation at 100 psi.</t>
  </si>
  <si>
    <t>Intake air temperature, °F:</t>
  </si>
  <si>
    <t>Relative Humidity, %:</t>
  </si>
  <si>
    <t>PEAK CALCULATED DEMAND IN SCFM, ADJUSTED:</t>
  </si>
  <si>
    <r>
      <t xml:space="preserve">1. </t>
    </r>
    <r>
      <rPr>
        <sz val="11"/>
        <rFont val="Calibri"/>
        <family val="2"/>
      </rPr>
      <t>The SCFM above is based on a peak OUTLET demand of 50 psi. Air compressors operate at 100 psi. When sizing a compressor, you MUST</t>
    </r>
  </si>
  <si>
    <t>Temperature correction factor</t>
  </si>
  <si>
    <t>intake temp</t>
  </si>
  <si>
    <t>deg C</t>
  </si>
  <si>
    <t>deg F</t>
  </si>
  <si>
    <t>factor</t>
  </si>
  <si>
    <t>at 60 °F:</t>
  </si>
  <si>
    <t>total correction difference:</t>
  </si>
  <si>
    <t>moisture content of air</t>
  </si>
  <si>
    <t>gr/lb</t>
  </si>
  <si>
    <t>vol %</t>
  </si>
  <si>
    <t>Oil-less Scroll System</t>
  </si>
  <si>
    <t>Oil-less Reciproating System</t>
  </si>
  <si>
    <t>MEDICAL AIR - US Typical Method</t>
  </si>
  <si>
    <t>VACUUM - NFPA Method</t>
  </si>
  <si>
    <r>
      <t xml:space="preserve">NOTE: </t>
    </r>
    <r>
      <rPr>
        <sz val="11"/>
        <rFont val="Arial"/>
        <family val="2"/>
      </rPr>
      <t>The system model below are provided as a reference and variation of the systems are available. Please contact your</t>
    </r>
  </si>
  <si>
    <t>local sales rep for details.</t>
  </si>
  <si>
    <t>PreOp Holding</t>
  </si>
  <si>
    <t>Major Invasive</t>
  </si>
  <si>
    <t>Minor Invasive</t>
  </si>
  <si>
    <t>Trauma and Emergency</t>
  </si>
  <si>
    <t>Catherization &amp; Lab work</t>
  </si>
  <si>
    <t>Endoscopy</t>
  </si>
  <si>
    <t>Recovery</t>
  </si>
  <si>
    <t>Surgical Procedures</t>
  </si>
  <si>
    <t>X-ray, CAT, NMR, PET scans</t>
  </si>
  <si>
    <t>Dialysis</t>
  </si>
  <si>
    <t>Exam and Minor Treatment</t>
  </si>
  <si>
    <t>EEG/EKG</t>
  </si>
  <si>
    <t xml:space="preserve">Pulmonary Function </t>
  </si>
  <si>
    <t>Respiratory Care</t>
  </si>
  <si>
    <t>Observation</t>
  </si>
  <si>
    <t>Tests and Outpatient Procedures</t>
  </si>
  <si>
    <t>Perinatal and Pediatric</t>
  </si>
  <si>
    <t>Birthing or LDRP</t>
  </si>
  <si>
    <t>Delivery Room</t>
  </si>
  <si>
    <t>NICU</t>
  </si>
  <si>
    <t>Intensive Care</t>
  </si>
  <si>
    <t>Adult ICU, CCU, etc.</t>
  </si>
  <si>
    <t>Pediatric ICU (Except NICU)</t>
  </si>
  <si>
    <t>Emergency (not surgical)</t>
  </si>
  <si>
    <t>Equipment Maintenance</t>
  </si>
  <si>
    <t>Workrooms</t>
  </si>
  <si>
    <t>Bed or outlet</t>
  </si>
  <si>
    <t>Laboratory</t>
  </si>
  <si>
    <t>Medical Lab Uses</t>
  </si>
  <si>
    <t>Other</t>
  </si>
  <si>
    <t>Ventilator</t>
  </si>
  <si>
    <t>Location2:</t>
  </si>
  <si>
    <t>Location3:</t>
  </si>
  <si>
    <t>Location4:</t>
  </si>
  <si>
    <t>A-SCD-D-080P-TH-N-020</t>
  </si>
  <si>
    <t>http://www.amico.com/?download=files/product/drawings/as_dr_nfpa_scroll_compressor_dup_horiz.pdf</t>
  </si>
  <si>
    <t>A-SCD-D-080P-TH-N-030</t>
  </si>
  <si>
    <t>A-SCD-D-120P-TH-N-050</t>
  </si>
  <si>
    <t>A-SCD-D-120P-TH-N-075</t>
  </si>
  <si>
    <t>A-SCD-D-120P-TH-N-100</t>
  </si>
  <si>
    <t>Row</t>
  </si>
  <si>
    <t>A-SCD-D-200P-SS-N-020</t>
  </si>
  <si>
    <t>http://www.amico.com/?download=files/product/drawings/as_dr_nfpa_scroll_compressor_dup_mod.pdf</t>
  </si>
  <si>
    <t>A-SCD-D-200P-SS-N-030</t>
  </si>
  <si>
    <t>A-SCD-D-200P-SS-N-050</t>
  </si>
  <si>
    <t>A-SCD-D-200P-SS-N-075</t>
  </si>
  <si>
    <t>A-SCD-D-200P-SS-N-100</t>
  </si>
  <si>
    <t>A-SCD-D-200P-SS-N-150</t>
  </si>
  <si>
    <t>A-SCD-D-200P-SS-N-200</t>
  </si>
  <si>
    <t>A-SCD-T-200P-SS-N-020</t>
  </si>
  <si>
    <t>http://www.amico.com/?download=files/product/drawings/as_dr_nfpa_scroll_compressor_tri.pdf</t>
  </si>
  <si>
    <t>A-SCD-T-200P-SS-N-030</t>
  </si>
  <si>
    <t>A-SCD-T-200P-SS-N-050</t>
  </si>
  <si>
    <t>A-SCD-T-200P-SS-N-075</t>
  </si>
  <si>
    <t>A-SCD-T-200P-SS-N-100</t>
  </si>
  <si>
    <t>A-SCD-T-200P-SS-N-150</t>
  </si>
  <si>
    <t>A-SCD-T-200P-SS-N-200</t>
  </si>
  <si>
    <t>A-SCD-Q-200P-SS-N-020</t>
  </si>
  <si>
    <t>http://www.amico.com/?download=files/product/drawings/as_dr_nfpa_scroll_compressor_quad.pdf</t>
  </si>
  <si>
    <t>A-SCD-Q-200P-SS-N-030</t>
  </si>
  <si>
    <t>A-SCD-Q-200P-SS-N-050</t>
  </si>
  <si>
    <t>A-SCD-Q-200P-SS-N-075</t>
  </si>
  <si>
    <t>A-SCD-Q-200P-SS-N-100</t>
  </si>
  <si>
    <t>A-SCD-Q-200P-SS-N-150</t>
  </si>
  <si>
    <t>A-SCD-Q-200P-SS-N-200</t>
  </si>
  <si>
    <t>A-RED-D-080P-TH-N-010</t>
  </si>
  <si>
    <t>http://www.amico.com/?download=files/product/drawings/as_dr_nfpa_recip_compressor_dup_horiz.pdf</t>
  </si>
  <si>
    <t>A-RED-D-120P-TH-N-010</t>
  </si>
  <si>
    <t>A-RED-D-080P-TH-N-020</t>
  </si>
  <si>
    <t>A-RED-D-120P-TH-N-020</t>
  </si>
  <si>
    <t>A-RED-D-080P-TH-N-030</t>
  </si>
  <si>
    <t>A-RED-D-120P-TH-N-030</t>
  </si>
  <si>
    <t>A-RED-D-080P-TH-N-050</t>
  </si>
  <si>
    <t>A-RED-D-120P-TH-N-050</t>
  </si>
  <si>
    <t>A-RED-D-200P-SS-N-010</t>
  </si>
  <si>
    <t>http://www.amico.com/?download=files/product/drawings/as_dr_nfpa_recip_compressor_dup_mod.pdf</t>
  </si>
  <si>
    <t>A-RED-D-200P-SS-N-020</t>
  </si>
  <si>
    <t>A-RED-D-200P-SS-N-030</t>
  </si>
  <si>
    <t>A-RED-D-200P-SS-N-050</t>
  </si>
  <si>
    <t>A-RED-D-200P-SS-N-075</t>
  </si>
  <si>
    <t>A-RED-D-200P-SS-N-100</t>
  </si>
  <si>
    <t>A-RED-D-200P-SS-N-150</t>
  </si>
  <si>
    <t>A-RED-D-200P-SS-N-200</t>
  </si>
  <si>
    <t>A-RED-T-200P-SS-N-010</t>
  </si>
  <si>
    <t>http://www.amico.com/?download=files/product/drawings/as_dr_nfpa_recip_compressor_tri.pdf</t>
  </si>
  <si>
    <t>A-RED-T-200P-SS-N-020</t>
  </si>
  <si>
    <t>A-RED-T-200P-SS-N-030</t>
  </si>
  <si>
    <t>A-RED-T-200P-SS-N-050</t>
  </si>
  <si>
    <t>A-RED-T-200P-SS-N-075</t>
  </si>
  <si>
    <t>A-RED-T-200P-SS-N-100</t>
  </si>
  <si>
    <t>A-RED-T-200P-SS-N-150</t>
  </si>
  <si>
    <t>A-RED-T-200P-SS-N-200</t>
  </si>
  <si>
    <t>A-RED-Q-200P-SS-N-010</t>
  </si>
  <si>
    <t>http://www.amico.com/?download=files/product/drawings/as_dr_nfpa_recip_compressor_quad.pdf</t>
  </si>
  <si>
    <t>A-RED-Q-200P-SS-N-020</t>
  </si>
  <si>
    <t>A-RED-Q-200P-SS-N-030</t>
  </si>
  <si>
    <t>A-RED-Q-200P-SS-N-050</t>
  </si>
  <si>
    <t>A-RED-Q-200P-SS-N-075</t>
  </si>
  <si>
    <t>A-RED-Q-200P-SS-N-100</t>
  </si>
  <si>
    <t>A-RED-Q-200P-SS-N-150</t>
  </si>
  <si>
    <t>A-RED-Q-200P-SS-N-200</t>
  </si>
  <si>
    <t>Please contact Amico Rep</t>
  </si>
  <si>
    <t>V-RVD-D-080P-TH-N-012</t>
  </si>
  <si>
    <t>http://www.amico.com/?download=files/product/drawings/as_dr_nfpa_dry_rotary_vane_vac_dup_horiz.pdf</t>
  </si>
  <si>
    <t>V-RVD-D-080P-TH-N-020</t>
  </si>
  <si>
    <t>V-RVD-D-080P-TH-N-030</t>
  </si>
  <si>
    <t>V-RVD-D-080P-TH-N-048</t>
  </si>
  <si>
    <t>V-RVD-D-120P-TH-N-064</t>
  </si>
  <si>
    <t>V-RVD-D-120P-TH-N-089</t>
  </si>
  <si>
    <t>V-RVL-T-200P-SS-N-010</t>
  </si>
  <si>
    <t>V-RVL-T-200P-SS-N-015</t>
  </si>
  <si>
    <t>V-RVL-Q-200P-SS-N-010</t>
  </si>
  <si>
    <t>V-RVL-Q-200P-SS-N-015</t>
  </si>
  <si>
    <t>V-RVL-Q-200P-SS-N-020</t>
  </si>
  <si>
    <t>V-RVL-Q-200P-SS-N-030</t>
  </si>
  <si>
    <t>V-RVD-D-080P-TS-N-012</t>
  </si>
  <si>
    <t>http://www.amico.com/?download=files/product/drawings/as_dr_nfpa_dry_rotary_vane_vac_dup_vert.pdf</t>
  </si>
  <si>
    <t>V-RVD-D-080P-TS-N-020</t>
  </si>
  <si>
    <t>V-RVD-D-080P-TS-N-030</t>
  </si>
  <si>
    <t>V-RVD-D-080P-TS-N-048</t>
  </si>
  <si>
    <t>V-RVD-D-120P-TS-N-064</t>
  </si>
  <si>
    <t>V-RVD-D-120P-TS-N-089</t>
  </si>
  <si>
    <t>V-RVD-D-200P-SS-N-012</t>
  </si>
  <si>
    <t>http://www.amico.com/?download=files/product/drawings/as_dr_nfpa_dry_rotary_vane_vac_dup_mod.pdf</t>
  </si>
  <si>
    <t>V-RVD-D-200P-SS-N-020</t>
  </si>
  <si>
    <t>V-RVD-D-200P-SS-N-030</t>
  </si>
  <si>
    <t>V-RVD-D-200P-SS-N-048</t>
  </si>
  <si>
    <t>V-RVD-D-200P-SS-N-064</t>
  </si>
  <si>
    <t>V-RVD-D-200P-SS-N-089</t>
  </si>
  <si>
    <t>V-RVD-D-200P-SS-N-121</t>
  </si>
  <si>
    <t>V-RVD-D-200P-SS-N-177</t>
  </si>
  <si>
    <t>V-RVD-T-200P-SS-N-012</t>
  </si>
  <si>
    <t>http://www.amico.com/?download=files/product/drawings/as_dr_nfpa_dry_rotary_vane_vac_tri.pdf</t>
  </si>
  <si>
    <t>V-RVD-T-200P-SS-N-020</t>
  </si>
  <si>
    <t>V-RVD-T-200P-SS-N-030</t>
  </si>
  <si>
    <t>V-RVD-T-200P-SS-N-048</t>
  </si>
  <si>
    <t>V-RVD-T-200P-SS-N-064</t>
  </si>
  <si>
    <t>V-RVD-T-200P-SS-N-089</t>
  </si>
  <si>
    <t>V-RVD-T-200P-SS-N-121</t>
  </si>
  <si>
    <t>V-RVD-T-200P-SS-N-177</t>
  </si>
  <si>
    <t>V-RVD-Q-200P-SS-N-012</t>
  </si>
  <si>
    <t>http://www.amico.com/?download=files/product/drawings/as_dr_nfpa_dry_rotary_vane_vac_quad.pdf</t>
  </si>
  <si>
    <t>V-RVD-Q-200P-SS-N-020</t>
  </si>
  <si>
    <t>V-RVD-Q-200P-SS-N-030</t>
  </si>
  <si>
    <t>V-RVD-Q-200P-SS-N-048</t>
  </si>
  <si>
    <t>V-RVD-Q-200P-SS-N-064</t>
  </si>
  <si>
    <t>V-RVD-Q-200P-SS-N-089</t>
  </si>
  <si>
    <t>V-RVD-Q-200P-SS-N-121</t>
  </si>
  <si>
    <t>V-RVD-Q-200P-SS-N-177</t>
  </si>
  <si>
    <t>V-CCD-D-080P-TH-N-020</t>
  </si>
  <si>
    <t>http://www.amico.com/?download=files/product/drawings/as_dr_nfpa_contact_less_claw_vac_pump_dup_horiz.pdf</t>
  </si>
  <si>
    <t>V-CCD-D-080P-TH-N-030</t>
  </si>
  <si>
    <t>V-CCD-D-080P-TH-N-040</t>
  </si>
  <si>
    <t>V-CCD-D-080P-TH-N-054</t>
  </si>
  <si>
    <t>V-CCD-D-120P-TH-N-064</t>
  </si>
  <si>
    <t>V-CCD-D-120P-TH-N-075</t>
  </si>
  <si>
    <t>V-CCD-D-120P-TH-N-100</t>
  </si>
  <si>
    <t>V-CCD-D-080P-TS-N-020</t>
  </si>
  <si>
    <t>http://www.amico.com/?download=files/product/drawings/as_dr_nfpa_contact_less_claw_vac_pump_dup_vert.pdf</t>
  </si>
  <si>
    <t>V-CCD-D-080P-TS-N-030</t>
  </si>
  <si>
    <t>V-CCD-D-080P-TS-N-040</t>
  </si>
  <si>
    <t>V-CCD-D-080P-TS-N-054</t>
  </si>
  <si>
    <t>V-CCD-D-120P-TS-N-064</t>
  </si>
  <si>
    <t>V-CCD-D-120P-TS-N-075</t>
  </si>
  <si>
    <t>V-CCD-D-120P-TS-N-100</t>
  </si>
  <si>
    <t>Parts</t>
  </si>
  <si>
    <t>Tech Support</t>
  </si>
  <si>
    <t>Project Management - USA</t>
  </si>
  <si>
    <t>Project Management - Canada</t>
  </si>
  <si>
    <t>Project Management - International</t>
  </si>
  <si>
    <t>Telephone</t>
  </si>
  <si>
    <t>1-877-462-6426</t>
  </si>
  <si>
    <t>1-888-770-6035</t>
  </si>
  <si>
    <t>E-MAIL</t>
  </si>
  <si>
    <t>as-usa@amico.com</t>
  </si>
  <si>
    <t>as-canada@amico.com</t>
  </si>
  <si>
    <t>as-intl@amico.com</t>
  </si>
  <si>
    <t>as-parts@amico.com</t>
  </si>
  <si>
    <t>as-techsupport@amico.com</t>
  </si>
  <si>
    <t>Amico Source Contact Information</t>
  </si>
  <si>
    <t>NFPA EQUIPMENT SIZING GUIDE - AIR COMPRESSOR SYSTEM</t>
  </si>
  <si>
    <t>NFPA EQUIPMENT SIZING GUIDE - VACUUM SYSTEM</t>
  </si>
  <si>
    <t>Location1: Critical*</t>
  </si>
  <si>
    <t>Location2: Non Critical*</t>
  </si>
  <si>
    <t>Location3: Support Gas*</t>
  </si>
  <si>
    <r>
      <t xml:space="preserve">3. </t>
    </r>
    <r>
      <rPr>
        <sz val="11"/>
        <rFont val="Arial"/>
        <family val="2"/>
      </rPr>
      <t>* Maybe used alone if you wish to only count outlets needed. You may change that field as you see fit.</t>
    </r>
  </si>
  <si>
    <t>Location1: Vac*</t>
  </si>
  <si>
    <t>* Maybe used alone if you wish to only count outlets needed. You may change that field as you see fit.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</si>
</sst>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Arial"/>
      <family val="2"/>
    </font>
    <font>
      <sz val="11"/>
      <color indexed="63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2"/>
    </font>
    <font>
      <b/>
      <i/>
      <sz val="11"/>
      <color indexed="3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1"/>
      <color indexed="62"/>
      <name val="Arial"/>
      <family val="2"/>
    </font>
    <font>
      <b/>
      <sz val="14"/>
      <color indexed="30"/>
      <name val="Arial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66CC"/>
      <name val="Arial"/>
      <family val="2"/>
    </font>
    <font>
      <b/>
      <sz val="14"/>
      <color rgb="FF0066CC"/>
      <name val="Arial"/>
      <family val="2"/>
    </font>
    <font>
      <b/>
      <sz val="16"/>
      <color theme="0"/>
      <name val="Calibri"/>
      <family val="2"/>
    </font>
    <font>
      <b/>
      <u val="single"/>
      <sz val="11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/>
      <bottom/>
    </border>
    <border>
      <left style="thin">
        <color rgb="FF0066CC"/>
      </left>
      <right/>
      <top/>
      <bottom/>
    </border>
    <border>
      <left/>
      <right style="thin">
        <color rgb="FF0066CC"/>
      </right>
      <top/>
      <bottom/>
    </border>
    <border>
      <left/>
      <right style="thin">
        <color rgb="FF0066CC"/>
      </right>
      <top style="thin">
        <color indexed="30"/>
      </top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/>
    </border>
    <border>
      <left style="thin">
        <color rgb="FF0066CC"/>
      </left>
      <right style="thin">
        <color rgb="FF0066CC"/>
      </right>
      <top/>
      <bottom/>
    </border>
    <border>
      <left style="thin">
        <color rgb="FF0066CC"/>
      </left>
      <right/>
      <top style="thin">
        <color rgb="FF0066CC"/>
      </top>
      <bottom/>
    </border>
    <border>
      <left style="thin">
        <color rgb="FF0066CC"/>
      </left>
      <right/>
      <top/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indexed="30"/>
      </top>
      <bottom style="thin">
        <color rgb="FF0066CC"/>
      </bottom>
    </border>
    <border>
      <left style="thin">
        <color indexed="30"/>
      </left>
      <right/>
      <top style="thin">
        <color rgb="FF0066CC"/>
      </top>
      <bottom/>
    </border>
    <border>
      <left style="thin">
        <color indexed="30"/>
      </left>
      <right/>
      <top/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indexed="9"/>
      </bottom>
    </border>
    <border>
      <left style="thin">
        <color rgb="FF0066CC"/>
      </left>
      <right style="thin">
        <color rgb="FF0066CC"/>
      </right>
      <top style="thin">
        <color indexed="9"/>
      </top>
      <bottom/>
    </border>
    <border>
      <left style="thin">
        <color rgb="FF0066CC"/>
      </left>
      <right style="thin">
        <color rgb="FF0066CC"/>
      </right>
      <top style="thin">
        <color theme="0"/>
      </top>
      <bottom/>
    </border>
    <border>
      <left style="thin">
        <color rgb="FF0066CC"/>
      </left>
      <right style="thin">
        <color rgb="FF0066CC"/>
      </right>
      <top style="thin">
        <color theme="0"/>
      </top>
      <bottom style="thin">
        <color theme="0"/>
      </bottom>
    </border>
    <border>
      <left style="thin">
        <color rgb="FF0066CC"/>
      </left>
      <right style="thin">
        <color rgb="FF0066CC"/>
      </right>
      <top/>
      <bottom style="thin">
        <color theme="0"/>
      </bottom>
    </border>
    <border>
      <left style="thin">
        <color rgb="FF0066CC"/>
      </left>
      <right style="thin">
        <color rgb="FF0066CC"/>
      </right>
      <top/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rgb="FF0066CC"/>
      </right>
      <top style="thin">
        <color theme="0"/>
      </top>
      <bottom/>
    </border>
    <border>
      <left/>
      <right style="thin">
        <color rgb="FF0066CC"/>
      </right>
      <top/>
      <bottom style="thin">
        <color rgb="FF0066CC"/>
      </bottom>
    </border>
    <border>
      <left/>
      <right style="thin">
        <color rgb="FF0066CC"/>
      </right>
      <top style="thin">
        <color rgb="FF0066CC"/>
      </top>
      <bottom/>
    </border>
    <border>
      <left/>
      <right/>
      <top style="thin">
        <color rgb="FF0066CC"/>
      </top>
      <bottom/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rgb="FF0066CC"/>
      </left>
      <right/>
      <top style="thin">
        <color indexed="30"/>
      </top>
      <bottom style="thin">
        <color rgb="FF0066CC"/>
      </bottom>
    </border>
    <border>
      <left/>
      <right/>
      <top/>
      <bottom style="thin">
        <color rgb="FF0066CC"/>
      </bottom>
    </border>
    <border>
      <left style="thin">
        <color rgb="FF0066CC"/>
      </left>
      <right/>
      <top style="thin">
        <color rgb="FF0066CC"/>
      </top>
      <bottom style="thin">
        <color rgb="FF0066CC"/>
      </bottom>
    </border>
    <border>
      <left/>
      <right/>
      <top style="thin">
        <color rgb="FF0066CC"/>
      </top>
      <bottom style="thin">
        <color rgb="FF0066CC"/>
      </bottom>
    </border>
    <border>
      <left/>
      <right style="thin">
        <color rgb="FF0066CC"/>
      </right>
      <top style="thin">
        <color rgb="FF0066CC"/>
      </top>
      <bottom style="thin">
        <color rgb="FF0066CC"/>
      </bottom>
    </border>
    <border>
      <left/>
      <right style="thin">
        <color indexed="9"/>
      </right>
      <top/>
      <bottom/>
    </border>
    <border>
      <left/>
      <right style="thin">
        <color indexed="3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2" fontId="4" fillId="0" borderId="0" xfId="0" applyNumberFormat="1" applyFont="1" applyBorder="1" applyAlignment="1" applyProtection="1">
      <alignment horizontal="center"/>
      <protection/>
    </xf>
    <xf numFmtId="0" fontId="46" fillId="0" borderId="0" xfId="52" applyBorder="1" applyAlignment="1" applyProtection="1">
      <alignment horizontal="center"/>
      <protection/>
    </xf>
    <xf numFmtId="0" fontId="46" fillId="0" borderId="0" xfId="52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6" fillId="0" borderId="0" xfId="52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0" fillId="0" borderId="18" xfId="0" applyBorder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wrapText="1"/>
      <protection/>
    </xf>
    <xf numFmtId="2" fontId="3" fillId="33" borderId="20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/>
      <protection/>
    </xf>
    <xf numFmtId="0" fontId="3" fillId="33" borderId="29" xfId="0" applyFont="1" applyFill="1" applyBorder="1" applyAlignment="1" applyProtection="1">
      <alignment horizontal="center"/>
      <protection locked="0"/>
    </xf>
    <xf numFmtId="9" fontId="3" fillId="33" borderId="29" xfId="0" applyNumberFormat="1" applyFont="1" applyFill="1" applyBorder="1" applyAlignment="1" applyProtection="1">
      <alignment horizontal="center"/>
      <protection locked="0"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/>
      <protection/>
    </xf>
    <xf numFmtId="0" fontId="3" fillId="33" borderId="3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3" fillId="0" borderId="1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6" fillId="0" borderId="0" xfId="52" applyAlignment="1" applyProtection="1">
      <alignment/>
      <protection/>
    </xf>
    <xf numFmtId="0" fontId="3" fillId="0" borderId="34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4" fillId="0" borderId="21" xfId="0" applyFont="1" applyBorder="1" applyAlignment="1" applyProtection="1">
      <alignment wrapText="1"/>
      <protection/>
    </xf>
    <xf numFmtId="0" fontId="8" fillId="0" borderId="28" xfId="0" applyFont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20" fillId="0" borderId="0" xfId="52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13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1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56" fillId="35" borderId="13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20" fillId="0" borderId="35" xfId="52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/>
      <protection/>
    </xf>
    <xf numFmtId="0" fontId="3" fillId="0" borderId="44" xfId="0" applyFont="1" applyBorder="1" applyAlignment="1" applyProtection="1">
      <alignment horizontal="right"/>
      <protection/>
    </xf>
    <xf numFmtId="0" fontId="56" fillId="35" borderId="13" xfId="0" applyFont="1" applyFill="1" applyBorder="1" applyAlignment="1" applyProtection="1">
      <alignment horizontal="center"/>
      <protection/>
    </xf>
    <xf numFmtId="0" fontId="56" fillId="35" borderId="0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5" fillId="0" borderId="30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990600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8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ico.com/" TargetMode="External" /><Relationship Id="rId2" Type="http://schemas.openxmlformats.org/officeDocument/2006/relationships/hyperlink" Target="http://www.amico.com/?download=files/product/drawings/as_dr_nfpa_lubricated_rotary_vane_vac_dup_horiz.pdf" TargetMode="External" /><Relationship Id="rId3" Type="http://schemas.openxmlformats.org/officeDocument/2006/relationships/hyperlink" Target="http://www.amico.com/?download=files/product/drawings/as_dr_nfpa_lubricated_rotary_vane_vac_tri.pdf" TargetMode="External" /><Relationship Id="rId4" Type="http://schemas.openxmlformats.org/officeDocument/2006/relationships/hyperlink" Target="http://www.amico.com/?download=files/product/drawings/as_dr_nfpa_lubricated_rotary_vane_vac_tri.pdf" TargetMode="External" /><Relationship Id="rId5" Type="http://schemas.openxmlformats.org/officeDocument/2006/relationships/hyperlink" Target="http://www.amico.com/" TargetMode="External" /><Relationship Id="rId6" Type="http://schemas.openxmlformats.org/officeDocument/2006/relationships/hyperlink" Target="http://www.amico.com/" TargetMode="External" /><Relationship Id="rId7" Type="http://schemas.openxmlformats.org/officeDocument/2006/relationships/hyperlink" Target="http://www.amico.com/" TargetMode="External" /><Relationship Id="rId8" Type="http://schemas.openxmlformats.org/officeDocument/2006/relationships/hyperlink" Target="http://www.amico.com/" TargetMode="External" /><Relationship Id="rId9" Type="http://schemas.openxmlformats.org/officeDocument/2006/relationships/hyperlink" Target="http://www.amico.com/?download=files/product/drawings/as_dr_nfpa_lubricated_rotary_vane_vac_quad.pdf" TargetMode="External" /><Relationship Id="rId10" Type="http://schemas.openxmlformats.org/officeDocument/2006/relationships/hyperlink" Target="http://www.amico.com/?download=files/product/drawings/as_dr_nfpa_lubricated_rotary_vane_vac_quad.pdf" TargetMode="External" /><Relationship Id="rId11" Type="http://schemas.openxmlformats.org/officeDocument/2006/relationships/hyperlink" Target="http://www.amico.com/?download=files/product/drawings/as_dr_nfpa_lubricated_rotary_vane_vac_quad.pdf" TargetMode="External" /><Relationship Id="rId12" Type="http://schemas.openxmlformats.org/officeDocument/2006/relationships/hyperlink" Target="http://www.amico.com/?download=files/product/drawings/as_dr_nfpa_lubricated_rotary_vane_vac_quad.pdf" TargetMode="External" /><Relationship Id="rId13" Type="http://schemas.openxmlformats.org/officeDocument/2006/relationships/hyperlink" Target="http://www.amico.com/?download=files/product/drawings/as_dr_nfpa_lubricated_rotary_vane_vac_quad.pdf" TargetMode="External" /><Relationship Id="rId14" Type="http://schemas.openxmlformats.org/officeDocument/2006/relationships/hyperlink" Target="http://www.amico.com/?download=files/product/drawings/as_dr_nfpa_lubricated_rotary_vane_vac_quad.pdf" TargetMode="External" /><Relationship Id="rId15" Type="http://schemas.openxmlformats.org/officeDocument/2006/relationships/hyperlink" Target="http://www.amico.com/?download=files/product/drawings/as_dr_nfpa_lubricated_rotary_vane_vac_quad.pdf" TargetMode="External" /><Relationship Id="rId16" Type="http://schemas.openxmlformats.org/officeDocument/2006/relationships/hyperlink" Target="http://www.amico.com/?download=files/product/drawings/as_dr_nfpa_lubricated_rotary_vane_vac_quad.pdf" TargetMode="External" /><Relationship Id="rId17" Type="http://schemas.openxmlformats.org/officeDocument/2006/relationships/hyperlink" Target="http://www.amico.com/?download=files/product/drawings/as_dr_nfpa_lubricated_rotary_vane_vac_quad.pdf" TargetMode="External" /><Relationship Id="rId18" Type="http://schemas.openxmlformats.org/officeDocument/2006/relationships/hyperlink" Target="http://www.amico.com/?download=files/product/drawings/as_dr_nfpa_lubricated_rotary_vane_vac_quad.pdf" TargetMode="External" /><Relationship Id="rId19" Type="http://schemas.openxmlformats.org/officeDocument/2006/relationships/hyperlink" Target="http://www.amico.com/?download=files/product/drawings/as_dr_nfpa_lubricated_rotary_vane_vac_quad.pdf" TargetMode="External" /><Relationship Id="rId20" Type="http://schemas.openxmlformats.org/officeDocument/2006/relationships/hyperlink" Target="http://www.amico.com/?download=files/product/drawings/as_dr_nfpa_lubricated_rotary_vane_vac_quad.pdf" TargetMode="External" /><Relationship Id="rId21" Type="http://schemas.openxmlformats.org/officeDocument/2006/relationships/hyperlink" Target="http://www.amico.com/?download=files/product/drawings/as_dr_nfpa_lubricated_rotary_vane_vac_quad.pdf" TargetMode="External" /><Relationship Id="rId22" Type="http://schemas.openxmlformats.org/officeDocument/2006/relationships/hyperlink" Target="http://www.amico.com/?download=files/product/drawings/as_dr_nfpa_lubricated_rotary_vane_vac_quad.pdf" TargetMode="External" /><Relationship Id="rId23" Type="http://schemas.openxmlformats.org/officeDocument/2006/relationships/hyperlink" Target="http://www.amico.com/?download=files/product/drawings/as_dr_nfpa_lubricated_rotary_vane_vac_quad.pdf" TargetMode="External" /><Relationship Id="rId24" Type="http://schemas.openxmlformats.org/officeDocument/2006/relationships/hyperlink" Target="http://www.amico.com/?download=files/product/drawings/as_dr_nfpa_lubricated_rotary_vane_vac_quad.pdf" TargetMode="External" /><Relationship Id="rId25" Type="http://schemas.openxmlformats.org/officeDocument/2006/relationships/hyperlink" Target="http://www.amico.com/?download=files/product/drawings/as_dr_nfpa_lubricated_rotary_vane_vac_quad.pdf" TargetMode="External" /><Relationship Id="rId26" Type="http://schemas.openxmlformats.org/officeDocument/2006/relationships/hyperlink" Target="http://www.amico.com/" TargetMode="External" /><Relationship Id="rId27" Type="http://schemas.openxmlformats.org/officeDocument/2006/relationships/hyperlink" Target="http://www.amico.com/?download=files/product/drawings/as_dr_nfpa_lubricated_rotary_vane_vac_quad.pdf" TargetMode="External" /><Relationship Id="rId28" Type="http://schemas.openxmlformats.org/officeDocument/2006/relationships/hyperlink" Target="http://www.amico.com/?download=files/product/drawings/as_dr_nfpa_lubricated_rotary_vane_vac_quad.pdf" TargetMode="External" /><Relationship Id="rId29" Type="http://schemas.openxmlformats.org/officeDocument/2006/relationships/hyperlink" Target="http://www.amico.com/" TargetMode="External" /><Relationship Id="rId30" Type="http://schemas.openxmlformats.org/officeDocument/2006/relationships/hyperlink" Target="http://www.amico.com/?download=files/product/drawings/as_dr_nfpa_lubricated_rotary_vane_vac_quad.pdf" TargetMode="External" /><Relationship Id="rId31" Type="http://schemas.openxmlformats.org/officeDocument/2006/relationships/hyperlink" Target="http://www.amico.com/?download=files/product/drawings/as_dr_nfpa_lubricated_rotary_vane_vac_quad.pdf" TargetMode="External" /><Relationship Id="rId32" Type="http://schemas.openxmlformats.org/officeDocument/2006/relationships/hyperlink" Target="http://www.amico.com/?download=files/product/drawings/as_dr_nfpa_lubricated_rotary_vane_vac_quad.pdf" TargetMode="External" /><Relationship Id="rId33" Type="http://schemas.openxmlformats.org/officeDocument/2006/relationships/hyperlink" Target="http://www.amico.com/?download=files/product/drawings/as_dr_nfpa_lubricated_rotary_vane_vac_quad.pdf" TargetMode="External" /><Relationship Id="rId34" Type="http://schemas.openxmlformats.org/officeDocument/2006/relationships/hyperlink" Target="http://www.amico.com/" TargetMode="External" /><Relationship Id="rId35" Type="http://schemas.openxmlformats.org/officeDocument/2006/relationships/hyperlink" Target="http://www.amico.com/?download=files/product/drawings/as_dr_nfpa_lubricated_rotary_vane_vac_quad.pdf" TargetMode="External" /><Relationship Id="rId36" Type="http://schemas.openxmlformats.org/officeDocument/2006/relationships/hyperlink" Target="http://www.amico.com/?download=files/product/drawings/as_dr_nfpa_dry_rotary_vane_vac_tri.pdf" TargetMode="External" /><Relationship Id="rId37" Type="http://schemas.openxmlformats.org/officeDocument/2006/relationships/hyperlink" Target="http://www.amico.com/?download=files/product/drawings/as_dr_nfpa_lubricated_rotary_vane_vac_quad.pdf" TargetMode="External" /><Relationship Id="rId38" Type="http://schemas.openxmlformats.org/officeDocument/2006/relationships/hyperlink" Target="http://www.amico.com/" TargetMode="External" /><Relationship Id="rId39" Type="http://schemas.openxmlformats.org/officeDocument/2006/relationships/hyperlink" Target="http://www.amico.com/?download=files/product/drawings/as_dr_nfpa_lubricated_rotary_vane_vac_quad.pdf" TargetMode="External" /><Relationship Id="rId40" Type="http://schemas.openxmlformats.org/officeDocument/2006/relationships/hyperlink" Target="http://www.amico.com/?download=files/product/drawings/as_dr_nfpa_dry_rotary_vane_vac_tri.pdf" TargetMode="External" /><Relationship Id="rId41" Type="http://schemas.openxmlformats.org/officeDocument/2006/relationships/hyperlink" Target="http://www.amico.com/" TargetMode="External" /><Relationship Id="rId42" Type="http://schemas.openxmlformats.org/officeDocument/2006/relationships/hyperlink" Target="http://www.amico.com/?download=files/product/drawings/as_dr_nfpa_dry_rotary_vane_vac_quad.pdf" TargetMode="External" /><Relationship Id="rId43" Type="http://schemas.openxmlformats.org/officeDocument/2006/relationships/hyperlink" Target="http://www.amico.com/?download=files/product/drawings/as_dr_nfpa_lubricated_rotary_vane_vac_quad.pdf" TargetMode="External" /><Relationship Id="rId44" Type="http://schemas.openxmlformats.org/officeDocument/2006/relationships/hyperlink" Target="http://www.amico.com/?download=files/product/drawings/as_dr_nfpa_dry_rotary_vane_vac_tri.pdf" TargetMode="External" /><Relationship Id="rId45" Type="http://schemas.openxmlformats.org/officeDocument/2006/relationships/hyperlink" Target="http://www.amico.com/" TargetMode="External" /><Relationship Id="rId46" Type="http://schemas.openxmlformats.org/officeDocument/2006/relationships/hyperlink" Target="http://www.amico.com/?download=files/product/drawings/as_dr_nfpa_lubricated_rotary_vane_vac_quad.pdf" TargetMode="External" /><Relationship Id="rId47" Type="http://schemas.openxmlformats.org/officeDocument/2006/relationships/hyperlink" Target="http://www.amico.com/?download=files/product/drawings/as_dr_nfpa_dry_rotary_vane_vac_tri.pdf" TargetMode="External" /><Relationship Id="rId48" Type="http://schemas.openxmlformats.org/officeDocument/2006/relationships/hyperlink" Target="http://www.amico.com/" TargetMode="External" /><Relationship Id="rId49" Type="http://schemas.openxmlformats.org/officeDocument/2006/relationships/hyperlink" Target="http://www.amico.com/?download=files/product/drawings/as_dr_nfpa_dry_rotary_vane_vac_tri.pdf" TargetMode="External" /><Relationship Id="rId50" Type="http://schemas.openxmlformats.org/officeDocument/2006/relationships/hyperlink" Target="http://www.amico.com/?download=files/product/drawings/as_dr_nfpa_dry_rotary_vane_vac_tri.pdf" TargetMode="External" /><Relationship Id="rId51" Type="http://schemas.openxmlformats.org/officeDocument/2006/relationships/hyperlink" Target="http://www.amico.com/?download=files/product/drawings/as_dr_nfpa_lubricated_rotary_vane_vac_quad.pdf" TargetMode="External" /><Relationship Id="rId52" Type="http://schemas.openxmlformats.org/officeDocument/2006/relationships/hyperlink" Target="http://www.amico.com/?download=files/product/drawings/as_dr_nfpa_dry_rotary_vane_vac_tri.pdf" TargetMode="External" /><Relationship Id="rId53" Type="http://schemas.openxmlformats.org/officeDocument/2006/relationships/hyperlink" Target="http://www.amico.com/" TargetMode="External" /><Relationship Id="rId54" Type="http://schemas.openxmlformats.org/officeDocument/2006/relationships/hyperlink" Target="http://www.amico.com/" TargetMode="External" /><Relationship Id="rId55" Type="http://schemas.openxmlformats.org/officeDocument/2006/relationships/hyperlink" Target="http://www.amico.com/?download=files/product/drawings/as_dr_nfpa_dry_rotary_vane_vac_tri.pdf" TargetMode="External" /><Relationship Id="rId56" Type="http://schemas.openxmlformats.org/officeDocument/2006/relationships/hyperlink" Target="http://www.amico.com/?download=files/product/drawings/as_dr_nfpa_lubricated_rotary_vane_vac_quad.pdf" TargetMode="External" /><Relationship Id="rId57" Type="http://schemas.openxmlformats.org/officeDocument/2006/relationships/hyperlink" Target="http://www.amico.com/?download=files/product/drawings/as_dr_nfpa_contact_less_claw_vac_pump_tri.pdf" TargetMode="External" /><Relationship Id="rId58" Type="http://schemas.openxmlformats.org/officeDocument/2006/relationships/hyperlink" Target="http://www.amico.com/" TargetMode="External" /><Relationship Id="rId59" Type="http://schemas.openxmlformats.org/officeDocument/2006/relationships/hyperlink" Target="http://www.amico.com/" TargetMode="External" /><Relationship Id="rId60" Type="http://schemas.openxmlformats.org/officeDocument/2006/relationships/hyperlink" Target="http://www.amico.com/?download=files/product/drawings/as_dr_nfpa_dry_rotary_vane_vac_tri.pdf" TargetMode="External" /><Relationship Id="rId61" Type="http://schemas.openxmlformats.org/officeDocument/2006/relationships/hyperlink" Target="http://www.amico.com/" TargetMode="External" /><Relationship Id="rId62" Type="http://schemas.openxmlformats.org/officeDocument/2006/relationships/hyperlink" Target="http://www.amico.com/?download=files/product/drawings/as_dr_nfpa_contact_less_claw_vac_pump_quad.pdf" TargetMode="External" /><Relationship Id="rId63" Type="http://schemas.openxmlformats.org/officeDocument/2006/relationships/hyperlink" Target="http://www.amico.com/?download=files/product/drawings/as_dr_nfpa_contact_less_claw_vac_pump_quad.pdf" TargetMode="External" /><Relationship Id="rId64" Type="http://schemas.openxmlformats.org/officeDocument/2006/relationships/hyperlink" Target="mailto:as-usa@amico.com" TargetMode="External" /><Relationship Id="rId65" Type="http://schemas.openxmlformats.org/officeDocument/2006/relationships/hyperlink" Target="mailto:as-canada@amico.com" TargetMode="External" /><Relationship Id="rId66" Type="http://schemas.openxmlformats.org/officeDocument/2006/relationships/hyperlink" Target="mailto:as-intl@amico.com" TargetMode="External" /><Relationship Id="rId67" Type="http://schemas.openxmlformats.org/officeDocument/2006/relationships/hyperlink" Target="mailto:as-parts@amico.com" TargetMode="External" /><Relationship Id="rId68" Type="http://schemas.openxmlformats.org/officeDocument/2006/relationships/hyperlink" Target="mailto:as-techsupport@amico.com" TargetMode="Externa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mico.com/" TargetMode="External" /><Relationship Id="rId2" Type="http://schemas.openxmlformats.org/officeDocument/2006/relationships/hyperlink" Target="http://www.amico.com/?download=files/product/drawings/as_dr_nfpa_scroll_compressor_dup_mod.pdf" TargetMode="External" /><Relationship Id="rId3" Type="http://schemas.openxmlformats.org/officeDocument/2006/relationships/hyperlink" Target="http://www.amico.com/?download=files/product/drawings/as_dr_nfpa_scroll_compressor_dup_mod.pdf" TargetMode="External" /><Relationship Id="rId4" Type="http://schemas.openxmlformats.org/officeDocument/2006/relationships/hyperlink" Target="http://www.amico.com/?download=files/product/drawings/as_dr_nfpa_scroll_compressor_tri.pdf" TargetMode="External" /><Relationship Id="rId5" Type="http://schemas.openxmlformats.org/officeDocument/2006/relationships/hyperlink" Target="http://www.amico.com/?download=files/product/drawings/as_dr_nfpa_scroll_compressor_quad.pdf" TargetMode="External" /><Relationship Id="rId6" Type="http://schemas.openxmlformats.org/officeDocument/2006/relationships/hyperlink" Target="http://www.amico.com/?download=files/product/drawings/as_dr_nfpa_scroll_compressor_quad.pdf" TargetMode="External" /><Relationship Id="rId7" Type="http://schemas.openxmlformats.org/officeDocument/2006/relationships/hyperlink" Target="http://www.amico.com/" TargetMode="External" /><Relationship Id="rId8" Type="http://schemas.openxmlformats.org/officeDocument/2006/relationships/hyperlink" Target="http://www.amico.com/" TargetMode="External" /><Relationship Id="rId9" Type="http://schemas.openxmlformats.org/officeDocument/2006/relationships/hyperlink" Target="http://www.amico.com/" TargetMode="External" /><Relationship Id="rId10" Type="http://schemas.openxmlformats.org/officeDocument/2006/relationships/hyperlink" Target="http://www.amico.com/" TargetMode="External" /><Relationship Id="rId11" Type="http://schemas.openxmlformats.org/officeDocument/2006/relationships/hyperlink" Target="http://www.amico.com/" TargetMode="External" /><Relationship Id="rId12" Type="http://schemas.openxmlformats.org/officeDocument/2006/relationships/hyperlink" Target="http://www.amico.com/?download=files/product/drawings/as_dr_nfpa_recip_compressor_tri.pdf" TargetMode="External" /><Relationship Id="rId13" Type="http://schemas.openxmlformats.org/officeDocument/2006/relationships/hyperlink" Target="http://www.amico.com/?download=files/product/drawings/as_dr_nfpa_recip_compressor_tri.pdf" TargetMode="External" /><Relationship Id="rId14" Type="http://schemas.openxmlformats.org/officeDocument/2006/relationships/hyperlink" Target="http://www.amico.com/" TargetMode="External" /><Relationship Id="rId15" Type="http://schemas.openxmlformats.org/officeDocument/2006/relationships/hyperlink" Target="http://www.amico.com/" TargetMode="External" /><Relationship Id="rId16" Type="http://schemas.openxmlformats.org/officeDocument/2006/relationships/hyperlink" Target="mailto:as-usa@amico.com" TargetMode="External" /><Relationship Id="rId17" Type="http://schemas.openxmlformats.org/officeDocument/2006/relationships/hyperlink" Target="mailto:as-canada@amico.com" TargetMode="External" /><Relationship Id="rId18" Type="http://schemas.openxmlformats.org/officeDocument/2006/relationships/hyperlink" Target="mailto:as-intl@amico.com" TargetMode="External" /><Relationship Id="rId19" Type="http://schemas.openxmlformats.org/officeDocument/2006/relationships/hyperlink" Target="mailto:as-parts@amico.com" TargetMode="External" /><Relationship Id="rId20" Type="http://schemas.openxmlformats.org/officeDocument/2006/relationships/hyperlink" Target="mailto:as-techsupport@amico.com" TargetMode="Externa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9"/>
  <sheetViews>
    <sheetView tabSelected="1" zoomScale="85" zoomScaleNormal="85" zoomScaleSheetLayoutView="100" zoomScalePageLayoutView="0" workbookViewId="0" topLeftCell="A1">
      <selection activeCell="G62" sqref="G62"/>
    </sheetView>
  </sheetViews>
  <sheetFormatPr defaultColWidth="9.140625" defaultRowHeight="15"/>
  <cols>
    <col min="2" max="2" width="34.7109375" style="0" customWidth="1"/>
    <col min="3" max="3" width="20.28125" style="0" customWidth="1"/>
    <col min="4" max="4" width="12.8515625" style="0" customWidth="1"/>
    <col min="5" max="5" width="15.57421875" style="0" customWidth="1"/>
    <col min="6" max="6" width="15.8515625" style="0" customWidth="1"/>
    <col min="7" max="7" width="15.00390625" style="0" customWidth="1"/>
    <col min="8" max="8" width="13.8515625" style="0" customWidth="1"/>
    <col min="27" max="33" width="9.140625" style="0" hidden="1" customWidth="1"/>
    <col min="34" max="34" width="25.28125" style="0" hidden="1" customWidth="1"/>
    <col min="35" max="35" width="25.8515625" style="0" hidden="1" customWidth="1"/>
    <col min="36" max="36" width="25.57421875" style="0" hidden="1" customWidth="1"/>
    <col min="37" max="37" width="18.8515625" style="0" hidden="1" customWidth="1"/>
  </cols>
  <sheetData>
    <row r="1" spans="1:44" ht="15">
      <c r="A1" s="125"/>
      <c r="B1" s="125"/>
      <c r="C1" s="125"/>
      <c r="D1" s="125"/>
      <c r="E1" s="125"/>
      <c r="F1" s="125"/>
      <c r="G1" s="125"/>
      <c r="H1" s="3"/>
      <c r="I1" s="3"/>
      <c r="J1" s="3"/>
      <c r="K1" s="3"/>
      <c r="L1" s="3"/>
      <c r="M1" s="3"/>
      <c r="N1" s="3"/>
      <c r="AA1" s="4"/>
      <c r="AB1" s="4" t="s">
        <v>10</v>
      </c>
      <c r="AC1" s="4"/>
      <c r="AD1" s="4"/>
      <c r="AG1" s="72"/>
      <c r="AH1" s="4" t="s">
        <v>42</v>
      </c>
      <c r="AI1" s="4" t="s">
        <v>41</v>
      </c>
      <c r="AJ1" s="4" t="s">
        <v>9</v>
      </c>
      <c r="AK1" s="4"/>
      <c r="AL1" s="4"/>
      <c r="AM1" s="4"/>
      <c r="AN1" s="4"/>
      <c r="AO1" s="4"/>
      <c r="AP1" s="5"/>
      <c r="AQ1" s="5"/>
      <c r="AR1" s="4"/>
    </row>
    <row r="2" spans="1:44" ht="15">
      <c r="A2" s="125"/>
      <c r="B2" s="125"/>
      <c r="C2" s="125"/>
      <c r="D2" s="125"/>
      <c r="E2" s="125"/>
      <c r="F2" s="125"/>
      <c r="G2" s="125"/>
      <c r="H2" s="3"/>
      <c r="I2" s="3"/>
      <c r="J2" s="3"/>
      <c r="K2" s="3"/>
      <c r="L2" s="3"/>
      <c r="M2" s="3"/>
      <c r="N2" s="3"/>
      <c r="AA2" s="4"/>
      <c r="AB2" s="5" t="s">
        <v>11</v>
      </c>
      <c r="AC2" s="5" t="s">
        <v>12</v>
      </c>
      <c r="AD2" s="6" t="s">
        <v>13</v>
      </c>
      <c r="AG2" s="72" t="s">
        <v>212</v>
      </c>
      <c r="AH2" s="73">
        <f>MATCH($G$63,AI2:AI9)+1</f>
        <v>2</v>
      </c>
      <c r="AI2" s="4">
        <v>0</v>
      </c>
      <c r="AJ2" s="18" t="s">
        <v>15</v>
      </c>
      <c r="AK2" s="13" t="s">
        <v>68</v>
      </c>
      <c r="AL2" s="5"/>
      <c r="AM2" s="5"/>
      <c r="AN2" s="5"/>
      <c r="AO2" s="5"/>
      <c r="AP2" s="5"/>
      <c r="AQ2" s="5"/>
      <c r="AR2" s="5"/>
    </row>
    <row r="3" spans="1:44" ht="15">
      <c r="A3" s="125"/>
      <c r="B3" s="125"/>
      <c r="C3" s="125"/>
      <c r="D3" s="125"/>
      <c r="E3" s="125"/>
      <c r="F3" s="125"/>
      <c r="G3" s="125"/>
      <c r="H3" s="3"/>
      <c r="I3" s="3"/>
      <c r="J3" s="3"/>
      <c r="K3" s="3"/>
      <c r="L3" s="3"/>
      <c r="M3" s="3"/>
      <c r="N3" s="3"/>
      <c r="AA3" s="7">
        <f>HLOOKUP(AB3,AB3:AB14,MATCH(G62,AB3:AB14,1))</f>
        <v>0</v>
      </c>
      <c r="AB3" s="4">
        <v>0</v>
      </c>
      <c r="AC3" s="8">
        <f>(10.92*AD3)/(29.92*(AD3-19))</f>
        <v>0.9999999999999998</v>
      </c>
      <c r="AD3" s="4">
        <v>29.92</v>
      </c>
      <c r="AF3" s="9"/>
      <c r="AG3" s="72"/>
      <c r="AH3" s="12" t="str">
        <f>INDEX(AI2:AK10,AH2,2)</f>
        <v>V-RVL-D-080P-TH-N-010</v>
      </c>
      <c r="AI3" s="4">
        <v>5.5</v>
      </c>
      <c r="AJ3" s="18" t="s">
        <v>15</v>
      </c>
      <c r="AK3" s="13" t="s">
        <v>68</v>
      </c>
      <c r="AL3" s="4"/>
      <c r="AM3" s="4"/>
      <c r="AN3" s="4"/>
      <c r="AO3" s="4"/>
      <c r="AP3" s="10"/>
      <c r="AQ3" s="4"/>
      <c r="AR3" s="4"/>
    </row>
    <row r="4" spans="1:44" ht="15">
      <c r="A4" s="125"/>
      <c r="B4" s="125"/>
      <c r="C4" s="125"/>
      <c r="D4" s="125"/>
      <c r="E4" s="125"/>
      <c r="F4" s="125"/>
      <c r="G4" s="125"/>
      <c r="H4" s="3"/>
      <c r="I4" s="3"/>
      <c r="J4" s="3"/>
      <c r="K4" s="3"/>
      <c r="L4" s="3"/>
      <c r="M4" s="3"/>
      <c r="N4" s="3"/>
      <c r="AA4" s="7">
        <f>VLOOKUP(AA3,AB3:AC14,2)</f>
        <v>0.9999999999999998</v>
      </c>
      <c r="AB4" s="4">
        <v>500</v>
      </c>
      <c r="AC4" s="8">
        <f>(10.92*AD4)/(29.92*(AD4-19))</f>
        <v>1.0191706185046916</v>
      </c>
      <c r="AD4" s="4">
        <v>29.6</v>
      </c>
      <c r="AF4" s="9"/>
      <c r="AG4" s="72"/>
      <c r="AH4" s="14" t="str">
        <f>HYPERLINK(INDEX(AI2:AK10,AH2,3))</f>
        <v>http://www.amico.com/?download=files/product/drawings/as_dr_nfpa_lubricated_rotary_vane_vac_dup_horiz.pdf</v>
      </c>
      <c r="AI4" s="15">
        <v>7</v>
      </c>
      <c r="AJ4" s="18" t="s">
        <v>17</v>
      </c>
      <c r="AK4" s="13" t="s">
        <v>68</v>
      </c>
      <c r="AL4" s="4"/>
      <c r="AM4" s="4"/>
      <c r="AN4" s="4"/>
      <c r="AO4" s="4"/>
      <c r="AP4" s="10"/>
      <c r="AQ4" s="4"/>
      <c r="AR4" s="4"/>
    </row>
    <row r="5" spans="1:44" ht="15">
      <c r="A5" s="125"/>
      <c r="B5" s="125"/>
      <c r="C5" s="125"/>
      <c r="D5" s="125"/>
      <c r="E5" s="125"/>
      <c r="F5" s="125"/>
      <c r="G5" s="125"/>
      <c r="H5" s="26"/>
      <c r="I5" s="3"/>
      <c r="J5" s="3"/>
      <c r="K5" s="3"/>
      <c r="L5" s="3"/>
      <c r="M5" s="3"/>
      <c r="N5" s="3"/>
      <c r="AA5" s="4"/>
      <c r="AB5" s="4">
        <v>1000</v>
      </c>
      <c r="AC5" s="8">
        <f aca="true" t="shared" si="0" ref="AC5:AC11">(10.92*AD5)/(29.92*(AD5-19))</f>
        <v>1.058422459893048</v>
      </c>
      <c r="AD5" s="4">
        <v>29</v>
      </c>
      <c r="AF5" s="9"/>
      <c r="AH5" s="4"/>
      <c r="AI5" s="16">
        <v>11</v>
      </c>
      <c r="AJ5" s="19" t="s">
        <v>18</v>
      </c>
      <c r="AK5" s="13" t="s">
        <v>68</v>
      </c>
      <c r="AL5" s="4"/>
      <c r="AM5" s="4"/>
      <c r="AN5" s="4"/>
      <c r="AO5" s="4"/>
      <c r="AP5" s="10"/>
      <c r="AQ5" s="4"/>
      <c r="AR5" s="4"/>
    </row>
    <row r="6" spans="1:44" ht="15">
      <c r="A6" s="97"/>
      <c r="B6" s="97"/>
      <c r="C6" s="97"/>
      <c r="D6" s="97"/>
      <c r="E6" s="97"/>
      <c r="F6" s="97"/>
      <c r="G6" s="97"/>
      <c r="H6" s="26"/>
      <c r="I6" s="3"/>
      <c r="J6" s="3"/>
      <c r="K6" s="3"/>
      <c r="L6" s="3"/>
      <c r="M6" s="3"/>
      <c r="N6" s="3"/>
      <c r="AA6" s="4"/>
      <c r="AB6" s="4">
        <v>1500</v>
      </c>
      <c r="AC6" s="8">
        <f t="shared" si="0"/>
        <v>1.0949197860962565</v>
      </c>
      <c r="AD6" s="4">
        <v>28.5</v>
      </c>
      <c r="AF6" s="9"/>
      <c r="AH6" s="4"/>
      <c r="AI6" s="16">
        <v>17</v>
      </c>
      <c r="AJ6" s="19" t="s">
        <v>65</v>
      </c>
      <c r="AK6" s="13" t="s">
        <v>68</v>
      </c>
      <c r="AL6" s="4"/>
      <c r="AM6" s="4"/>
      <c r="AN6" s="4"/>
      <c r="AO6" s="4"/>
      <c r="AP6" s="10"/>
      <c r="AQ6" s="4"/>
      <c r="AR6" s="4"/>
    </row>
    <row r="7" spans="1:44" ht="18">
      <c r="A7" s="108" t="s">
        <v>353</v>
      </c>
      <c r="B7" s="108"/>
      <c r="C7" s="108"/>
      <c r="D7" s="108"/>
      <c r="E7" s="108"/>
      <c r="F7" s="108"/>
      <c r="G7" s="108"/>
      <c r="H7" s="106"/>
      <c r="I7" s="106"/>
      <c r="J7" s="106"/>
      <c r="K7" s="106"/>
      <c r="L7" s="106"/>
      <c r="M7" s="106"/>
      <c r="N7" s="106"/>
      <c r="AA7" s="4"/>
      <c r="AB7" s="4">
        <v>2000</v>
      </c>
      <c r="AC7" s="8">
        <f t="shared" si="0"/>
        <v>1.1354723707664882</v>
      </c>
      <c r="AD7" s="4">
        <v>28</v>
      </c>
      <c r="AF7" s="9"/>
      <c r="AH7" s="4"/>
      <c r="AI7" s="15">
        <v>37</v>
      </c>
      <c r="AJ7" s="18" t="s">
        <v>20</v>
      </c>
      <c r="AK7" s="13" t="s">
        <v>68</v>
      </c>
      <c r="AL7" s="4"/>
      <c r="AM7" s="4"/>
      <c r="AN7" s="4"/>
      <c r="AO7" s="4"/>
      <c r="AP7" s="10"/>
      <c r="AQ7" s="4"/>
      <c r="AR7" s="4"/>
    </row>
    <row r="8" spans="1:44" ht="25.5">
      <c r="A8" s="96"/>
      <c r="B8" s="96"/>
      <c r="C8" s="96"/>
      <c r="D8" s="96"/>
      <c r="E8" s="96"/>
      <c r="F8" s="96"/>
      <c r="G8" s="96"/>
      <c r="H8" s="26"/>
      <c r="I8" s="26"/>
      <c r="J8" s="26"/>
      <c r="K8" s="26"/>
      <c r="L8" s="26"/>
      <c r="M8" s="26"/>
      <c r="N8" s="26"/>
      <c r="AA8" s="4"/>
      <c r="AB8" s="4">
        <v>2500</v>
      </c>
      <c r="AC8" s="8">
        <f t="shared" si="0"/>
        <v>1.1713095386145997</v>
      </c>
      <c r="AD8" s="4">
        <v>27.6</v>
      </c>
      <c r="AF8" s="9"/>
      <c r="AH8" s="4"/>
      <c r="AI8" s="15">
        <v>52</v>
      </c>
      <c r="AJ8" s="22" t="s">
        <v>66</v>
      </c>
      <c r="AK8" s="13" t="s">
        <v>68</v>
      </c>
      <c r="AL8" s="4"/>
      <c r="AM8" s="4"/>
      <c r="AN8" s="4"/>
      <c r="AO8" s="4"/>
      <c r="AP8" s="10"/>
      <c r="AQ8" s="4"/>
      <c r="AR8" s="4"/>
    </row>
    <row r="9" spans="1:44" ht="15">
      <c r="A9" s="109" t="s">
        <v>0</v>
      </c>
      <c r="B9" s="110"/>
      <c r="C9" s="154"/>
      <c r="D9" s="155"/>
      <c r="E9" s="155"/>
      <c r="F9" s="155"/>
      <c r="G9" s="156"/>
      <c r="H9" s="26"/>
      <c r="I9" s="26"/>
      <c r="J9" s="26"/>
      <c r="K9" s="26"/>
      <c r="S9" s="11"/>
      <c r="AA9" s="4"/>
      <c r="AB9" s="4">
        <v>3000</v>
      </c>
      <c r="AC9" s="8">
        <f t="shared" si="0"/>
        <v>1.2317847593582887</v>
      </c>
      <c r="AD9" s="4">
        <v>27</v>
      </c>
      <c r="AF9" s="9"/>
      <c r="AH9" s="4"/>
      <c r="AI9" s="17">
        <v>77</v>
      </c>
      <c r="AJ9" s="20" t="s">
        <v>67</v>
      </c>
      <c r="AK9" s="13" t="s">
        <v>68</v>
      </c>
      <c r="AL9" s="4"/>
      <c r="AM9" s="4"/>
      <c r="AN9" s="4"/>
      <c r="AO9" s="4"/>
      <c r="AP9" s="10"/>
      <c r="AQ9" s="4"/>
      <c r="AR9" s="4"/>
    </row>
    <row r="10" spans="1:44" ht="15">
      <c r="A10" s="161"/>
      <c r="B10" s="161"/>
      <c r="C10" s="161"/>
      <c r="D10" s="161"/>
      <c r="E10" s="161"/>
      <c r="F10" s="161"/>
      <c r="G10" s="161"/>
      <c r="H10" s="26"/>
      <c r="I10" s="26"/>
      <c r="J10" s="26"/>
      <c r="K10" s="26"/>
      <c r="S10" s="11"/>
      <c r="AA10" s="4"/>
      <c r="AB10" s="4">
        <v>3500</v>
      </c>
      <c r="AC10" s="8">
        <f t="shared" si="0"/>
        <v>1.289572192513369</v>
      </c>
      <c r="AD10" s="4">
        <v>26.5</v>
      </c>
      <c r="AF10" s="9"/>
      <c r="AH10" s="4"/>
      <c r="AI10" s="15"/>
      <c r="AJ10" s="20" t="s">
        <v>273</v>
      </c>
      <c r="AK10" s="21" t="s">
        <v>64</v>
      </c>
      <c r="AL10" s="4"/>
      <c r="AM10" s="4"/>
      <c r="AN10" s="4"/>
      <c r="AO10" s="4"/>
      <c r="AP10" s="10"/>
      <c r="AQ10" s="4"/>
      <c r="AR10" s="4"/>
    </row>
    <row r="11" spans="1:44" ht="15">
      <c r="A11" s="109" t="s">
        <v>1</v>
      </c>
      <c r="B11" s="110"/>
      <c r="C11" s="157"/>
      <c r="D11" s="158"/>
      <c r="E11" s="158"/>
      <c r="F11" s="158"/>
      <c r="G11" s="159"/>
      <c r="H11" s="26"/>
      <c r="I11" s="26"/>
      <c r="J11" s="26"/>
      <c r="K11" s="26"/>
      <c r="S11" s="11"/>
      <c r="AA11" s="4"/>
      <c r="AB11" s="4">
        <v>4000</v>
      </c>
      <c r="AC11" s="8">
        <f t="shared" si="0"/>
        <v>1.3416622731038634</v>
      </c>
      <c r="AD11" s="4">
        <v>26.1</v>
      </c>
      <c r="AF11" s="9"/>
      <c r="AH11" s="4"/>
      <c r="AI11" s="17"/>
      <c r="AJ11" s="20"/>
      <c r="AK11" s="4"/>
      <c r="AL11" s="4"/>
      <c r="AM11" s="4"/>
      <c r="AN11" s="4"/>
      <c r="AO11" s="4"/>
      <c r="AP11" s="10"/>
      <c r="AQ11" s="4"/>
      <c r="AR11" s="4"/>
    </row>
    <row r="12" spans="1:44" ht="15">
      <c r="A12" s="161"/>
      <c r="B12" s="161"/>
      <c r="C12" s="161"/>
      <c r="D12" s="161"/>
      <c r="E12" s="161"/>
      <c r="F12" s="161"/>
      <c r="G12" s="161"/>
      <c r="H12" s="26"/>
      <c r="I12" s="26"/>
      <c r="J12" s="26"/>
      <c r="K12" s="26"/>
      <c r="S12" s="11"/>
      <c r="AA12" s="4"/>
      <c r="AB12" s="4">
        <v>5000</v>
      </c>
      <c r="AC12" s="8">
        <f aca="true" t="shared" si="1" ref="AC12:AC18">(10.92*AD12)/(29.92*(AD12-19))</f>
        <v>1.4656862745098036</v>
      </c>
      <c r="AD12" s="4">
        <v>25.3</v>
      </c>
      <c r="AF12" s="9"/>
      <c r="AH12" s="4" t="s">
        <v>42</v>
      </c>
      <c r="AI12" s="4" t="s">
        <v>41</v>
      </c>
      <c r="AJ12" s="4" t="s">
        <v>9</v>
      </c>
      <c r="AK12" s="4"/>
      <c r="AL12" s="4"/>
      <c r="AM12" s="4"/>
      <c r="AN12" s="4"/>
      <c r="AO12" s="4"/>
      <c r="AP12" s="10"/>
      <c r="AQ12" s="4"/>
      <c r="AR12" s="4"/>
    </row>
    <row r="13" spans="1:44" ht="15">
      <c r="A13" s="160" t="s">
        <v>2</v>
      </c>
      <c r="B13" s="160"/>
      <c r="C13" s="160"/>
      <c r="D13" s="160"/>
      <c r="E13" s="160"/>
      <c r="F13" s="160"/>
      <c r="G13" s="160"/>
      <c r="S13" s="11"/>
      <c r="AA13" s="4"/>
      <c r="AB13" s="4">
        <v>6000</v>
      </c>
      <c r="AC13" s="8">
        <f t="shared" si="1"/>
        <v>1.6733679749772976</v>
      </c>
      <c r="AD13" s="4">
        <v>24.3</v>
      </c>
      <c r="AF13" s="9"/>
      <c r="AG13" s="72" t="s">
        <v>212</v>
      </c>
      <c r="AH13" s="73">
        <f>MATCH($G$63,AI13:AI20)+1</f>
        <v>2</v>
      </c>
      <c r="AI13" s="4">
        <v>0</v>
      </c>
      <c r="AJ13" s="18" t="s">
        <v>14</v>
      </c>
      <c r="AK13" s="13" t="s">
        <v>73</v>
      </c>
      <c r="AL13" s="4"/>
      <c r="AM13" s="4"/>
      <c r="AN13" s="4"/>
      <c r="AO13" s="4"/>
      <c r="AP13" s="10"/>
      <c r="AQ13" s="4"/>
      <c r="AR13" s="4"/>
    </row>
    <row r="14" spans="1:44" ht="15">
      <c r="A14" s="125"/>
      <c r="B14" s="125"/>
      <c r="C14" s="125"/>
      <c r="D14" s="125"/>
      <c r="E14" s="125"/>
      <c r="F14" s="125"/>
      <c r="G14" s="125"/>
      <c r="S14" s="11"/>
      <c r="AA14" s="4"/>
      <c r="AB14" s="4">
        <v>7000</v>
      </c>
      <c r="AC14" s="8">
        <f t="shared" si="1"/>
        <v>1.9409941662615464</v>
      </c>
      <c r="AD14" s="4">
        <v>23.4</v>
      </c>
      <c r="AF14" s="9"/>
      <c r="AG14" s="72"/>
      <c r="AH14" s="12" t="str">
        <f>INDEX(AI13:AK21,AH13,2)</f>
        <v>V-RVL-D-080P-TS-N-010</v>
      </c>
      <c r="AI14" s="4">
        <v>5.5</v>
      </c>
      <c r="AJ14" s="18" t="s">
        <v>14</v>
      </c>
      <c r="AK14" s="13" t="s">
        <v>73</v>
      </c>
      <c r="AL14" s="4"/>
      <c r="AM14" s="4"/>
      <c r="AN14" s="4"/>
      <c r="AO14" s="4"/>
      <c r="AP14" s="10"/>
      <c r="AQ14" s="4"/>
      <c r="AR14" s="4"/>
    </row>
    <row r="15" spans="1:44" ht="15.75" customHeight="1">
      <c r="A15" s="129" t="s">
        <v>3</v>
      </c>
      <c r="B15" s="130"/>
      <c r="C15" s="174" t="s">
        <v>169</v>
      </c>
      <c r="D15" s="174"/>
      <c r="E15" s="174"/>
      <c r="F15" s="174"/>
      <c r="G15" s="175"/>
      <c r="S15" s="11"/>
      <c r="AA15" s="4"/>
      <c r="AB15" s="4">
        <v>8000</v>
      </c>
      <c r="AC15" s="8">
        <f t="shared" si="1"/>
        <v>2.189839572192513</v>
      </c>
      <c r="AD15" s="4">
        <v>22.8</v>
      </c>
      <c r="AF15" s="9"/>
      <c r="AG15" s="72"/>
      <c r="AH15" s="14" t="str">
        <f>HYPERLINK(INDEX(AI13:AK21,AH13,3))</f>
        <v>http://www.amico.com/?download=files/product/drawings/as_dr_nfpa_lubricated_rotary_vane_vac_dup_vert.pdf</v>
      </c>
      <c r="AI15" s="15">
        <v>7</v>
      </c>
      <c r="AJ15" s="18" t="s">
        <v>16</v>
      </c>
      <c r="AK15" s="13" t="s">
        <v>73</v>
      </c>
      <c r="AL15" s="4"/>
      <c r="AM15" s="4"/>
      <c r="AN15" s="4"/>
      <c r="AO15" s="4"/>
      <c r="AP15" s="10"/>
      <c r="AQ15" s="4"/>
      <c r="AR15" s="4"/>
    </row>
    <row r="16" spans="1:44" ht="15.75" customHeight="1">
      <c r="A16" s="131"/>
      <c r="B16" s="132"/>
      <c r="C16" s="141" t="s">
        <v>76</v>
      </c>
      <c r="D16" s="141" t="s">
        <v>77</v>
      </c>
      <c r="E16" s="141" t="s">
        <v>6</v>
      </c>
      <c r="F16" s="143" t="s">
        <v>80</v>
      </c>
      <c r="G16" s="172" t="s">
        <v>6</v>
      </c>
      <c r="S16" s="11"/>
      <c r="AB16" s="4">
        <v>9000</v>
      </c>
      <c r="AC16" s="8">
        <f t="shared" si="1"/>
        <v>2.75617739258713</v>
      </c>
      <c r="AD16" s="4">
        <v>21.9</v>
      </c>
      <c r="AF16" s="9"/>
      <c r="AH16" s="4"/>
      <c r="AI16" s="16">
        <v>11</v>
      </c>
      <c r="AJ16" s="19" t="s">
        <v>69</v>
      </c>
      <c r="AK16" s="13" t="s">
        <v>73</v>
      </c>
      <c r="AL16" s="4"/>
      <c r="AM16" s="4"/>
      <c r="AN16" s="4"/>
      <c r="AO16" s="4"/>
      <c r="AP16" s="10"/>
      <c r="AQ16" s="4"/>
      <c r="AR16" s="4"/>
    </row>
    <row r="17" spans="1:44" ht="15.75" customHeight="1">
      <c r="A17" s="133"/>
      <c r="B17" s="134"/>
      <c r="C17" s="142"/>
      <c r="D17" s="142"/>
      <c r="E17" s="142"/>
      <c r="F17" s="144"/>
      <c r="G17" s="173"/>
      <c r="AB17" s="4">
        <v>10000</v>
      </c>
      <c r="AC17" s="8">
        <f t="shared" si="1"/>
        <v>3.8322192513368982</v>
      </c>
      <c r="AD17" s="4">
        <v>21</v>
      </c>
      <c r="AF17" s="9"/>
      <c r="AH17" s="4"/>
      <c r="AI17" s="16">
        <v>17</v>
      </c>
      <c r="AJ17" s="19" t="s">
        <v>70</v>
      </c>
      <c r="AK17" s="13" t="s">
        <v>73</v>
      </c>
      <c r="AL17" s="4"/>
      <c r="AM17" s="4"/>
      <c r="AN17" s="4"/>
      <c r="AO17" s="4"/>
      <c r="AP17" s="10"/>
      <c r="AQ17" s="4"/>
      <c r="AR17" s="4"/>
    </row>
    <row r="18" spans="1:44" ht="11.25" customHeight="1">
      <c r="A18" s="135" t="s">
        <v>81</v>
      </c>
      <c r="B18" s="136"/>
      <c r="C18" s="166"/>
      <c r="D18" s="167"/>
      <c r="E18" s="167"/>
      <c r="F18" s="167"/>
      <c r="G18" s="168"/>
      <c r="AB18" s="4">
        <v>11000</v>
      </c>
      <c r="AC18" s="8">
        <f t="shared" si="1"/>
        <v>5.318181818181822</v>
      </c>
      <c r="AD18" s="4">
        <v>20.4</v>
      </c>
      <c r="AH18" s="4"/>
      <c r="AI18" s="15">
        <v>37</v>
      </c>
      <c r="AJ18" s="18" t="s">
        <v>19</v>
      </c>
      <c r="AK18" s="13" t="s">
        <v>73</v>
      </c>
      <c r="AP18" s="10"/>
      <c r="AQ18" s="4"/>
      <c r="AR18" s="4"/>
    </row>
    <row r="19" spans="1:44" ht="11.25" customHeight="1">
      <c r="A19" s="137"/>
      <c r="B19" s="138"/>
      <c r="C19" s="169"/>
      <c r="D19" s="170"/>
      <c r="E19" s="170"/>
      <c r="F19" s="170"/>
      <c r="G19" s="171"/>
      <c r="AH19" s="4"/>
      <c r="AI19" s="15">
        <v>52</v>
      </c>
      <c r="AJ19" s="22" t="s">
        <v>71</v>
      </c>
      <c r="AK19" s="13" t="s">
        <v>73</v>
      </c>
      <c r="AQ19" s="4"/>
      <c r="AR19" s="4"/>
    </row>
    <row r="20" spans="1:37" ht="15">
      <c r="A20" s="33">
        <v>1</v>
      </c>
      <c r="B20" s="40" t="s">
        <v>82</v>
      </c>
      <c r="C20" s="44">
        <v>0</v>
      </c>
      <c r="D20" s="94" t="s">
        <v>79</v>
      </c>
      <c r="E20" s="31">
        <v>3.5</v>
      </c>
      <c r="F20" s="31">
        <v>100</v>
      </c>
      <c r="G20" s="29">
        <f>IF(C20&gt;0,E20*C20*(F20/100),"")</f>
      </c>
      <c r="AH20" s="4"/>
      <c r="AI20" s="17">
        <v>77</v>
      </c>
      <c r="AJ20" s="20" t="s">
        <v>72</v>
      </c>
      <c r="AK20" s="13" t="s">
        <v>73</v>
      </c>
    </row>
    <row r="21" spans="1:37" ht="15">
      <c r="A21" s="27">
        <v>2</v>
      </c>
      <c r="B21" s="24" t="s">
        <v>83</v>
      </c>
      <c r="C21" s="45">
        <v>0</v>
      </c>
      <c r="D21" s="95" t="s">
        <v>79</v>
      </c>
      <c r="E21" s="69">
        <v>2</v>
      </c>
      <c r="F21" s="69">
        <v>100</v>
      </c>
      <c r="G21" s="29">
        <f aca="true" t="shared" si="2" ref="G21:G52">IF(C21&gt;0,E21*C21*(F21/100),"")</f>
      </c>
      <c r="AH21" s="4"/>
      <c r="AI21" s="15"/>
      <c r="AJ21" s="20" t="s">
        <v>273</v>
      </c>
      <c r="AK21" s="21" t="s">
        <v>64</v>
      </c>
    </row>
    <row r="22" spans="1:36" ht="15">
      <c r="A22" s="27">
        <v>3</v>
      </c>
      <c r="B22" s="24" t="s">
        <v>4</v>
      </c>
      <c r="C22" s="46">
        <v>0</v>
      </c>
      <c r="D22" s="95" t="s">
        <v>79</v>
      </c>
      <c r="E22" s="69">
        <v>1</v>
      </c>
      <c r="F22" s="69">
        <v>100</v>
      </c>
      <c r="G22" s="29">
        <f t="shared" si="2"/>
      </c>
      <c r="AI22" s="17"/>
      <c r="AJ22" s="20"/>
    </row>
    <row r="23" spans="1:37" ht="27.75" customHeight="1">
      <c r="A23" s="27">
        <v>4</v>
      </c>
      <c r="B23" s="24" t="s">
        <v>84</v>
      </c>
      <c r="C23" s="47">
        <v>0</v>
      </c>
      <c r="D23" s="95" t="s">
        <v>79</v>
      </c>
      <c r="E23" s="69">
        <v>4</v>
      </c>
      <c r="F23" s="69">
        <v>100</v>
      </c>
      <c r="G23" s="29">
        <f t="shared" si="2"/>
      </c>
      <c r="AH23" s="4" t="s">
        <v>42</v>
      </c>
      <c r="AI23" s="4" t="s">
        <v>41</v>
      </c>
      <c r="AJ23" s="4" t="s">
        <v>9</v>
      </c>
      <c r="AK23" s="4"/>
    </row>
    <row r="24" spans="1:37" ht="15" customHeight="1">
      <c r="A24" s="27">
        <v>5</v>
      </c>
      <c r="B24" s="24" t="s">
        <v>85</v>
      </c>
      <c r="C24" s="48">
        <v>0</v>
      </c>
      <c r="D24" s="95" t="s">
        <v>79</v>
      </c>
      <c r="E24" s="69">
        <v>3</v>
      </c>
      <c r="F24" s="69">
        <v>100</v>
      </c>
      <c r="G24" s="29">
        <f t="shared" si="2"/>
      </c>
      <c r="AG24" s="72" t="s">
        <v>212</v>
      </c>
      <c r="AH24" s="73">
        <f>MATCH($G$63,AI24:AI38)+1</f>
        <v>2</v>
      </c>
      <c r="AI24" s="4">
        <v>0</v>
      </c>
      <c r="AJ24" t="s">
        <v>30</v>
      </c>
      <c r="AK24" t="s">
        <v>43</v>
      </c>
    </row>
    <row r="25" spans="1:37" ht="15" customHeight="1">
      <c r="A25" s="27">
        <v>6</v>
      </c>
      <c r="B25" s="24" t="s">
        <v>86</v>
      </c>
      <c r="C25" s="48">
        <v>0</v>
      </c>
      <c r="D25" s="95" t="s">
        <v>79</v>
      </c>
      <c r="E25" s="69">
        <v>1</v>
      </c>
      <c r="F25" s="69">
        <v>50</v>
      </c>
      <c r="G25" s="29">
        <f t="shared" si="2"/>
      </c>
      <c r="AG25" s="72"/>
      <c r="AH25" s="12" t="str">
        <f>INDEX(AI24:AK38,AH24,2)</f>
        <v>V-RVL-D-200P-SS-N-010</v>
      </c>
      <c r="AI25">
        <v>5.5</v>
      </c>
      <c r="AJ25" t="s">
        <v>30</v>
      </c>
      <c r="AK25" t="s">
        <v>43</v>
      </c>
    </row>
    <row r="26" spans="1:37" ht="15">
      <c r="A26" s="27">
        <v>7</v>
      </c>
      <c r="B26" s="24" t="s">
        <v>87</v>
      </c>
      <c r="C26" s="47">
        <v>0</v>
      </c>
      <c r="D26" s="95" t="s">
        <v>79</v>
      </c>
      <c r="E26" s="69">
        <v>2</v>
      </c>
      <c r="F26" s="69">
        <v>100</v>
      </c>
      <c r="G26" s="29">
        <f t="shared" si="2"/>
      </c>
      <c r="AG26" s="72"/>
      <c r="AH26" s="14" t="str">
        <f>HYPERLINK(INDEX(AI24:AK38,AH24,3))</f>
        <v>http://www.amico.com/?download=files/product/drawings/as_dr_nfpa_lubricated_rotary_vane_vac_dup_mod.pdf</v>
      </c>
      <c r="AI26">
        <v>7</v>
      </c>
      <c r="AJ26" t="s">
        <v>31</v>
      </c>
      <c r="AK26" t="str">
        <f aca="true" t="shared" si="3" ref="AK26:AK37">AK25</f>
        <v>http://www.amico.com/?download=files/product/drawings/as_dr_nfpa_lubricated_rotary_vane_vac_dup_mod.pdf</v>
      </c>
    </row>
    <row r="27" spans="1:37" ht="15">
      <c r="A27" s="34"/>
      <c r="B27" s="41"/>
      <c r="C27" s="118"/>
      <c r="D27" s="121"/>
      <c r="E27" s="111"/>
      <c r="F27" s="111"/>
      <c r="G27" s="122">
        <f t="shared" si="2"/>
      </c>
      <c r="AI27">
        <v>11</v>
      </c>
      <c r="AJ27" t="s">
        <v>32</v>
      </c>
      <c r="AK27" t="str">
        <f t="shared" si="3"/>
        <v>http://www.amico.com/?download=files/product/drawings/as_dr_nfpa_lubricated_rotary_vane_vac_dup_mod.pdf</v>
      </c>
    </row>
    <row r="28" spans="1:37" ht="11.25" customHeight="1">
      <c r="A28" s="176" t="s">
        <v>88</v>
      </c>
      <c r="B28" s="177"/>
      <c r="C28" s="119"/>
      <c r="D28" s="121"/>
      <c r="E28" s="111"/>
      <c r="F28" s="111"/>
      <c r="G28" s="122"/>
      <c r="AI28">
        <v>17</v>
      </c>
      <c r="AJ28" t="s">
        <v>33</v>
      </c>
      <c r="AK28" t="str">
        <f t="shared" si="3"/>
        <v>http://www.amico.com/?download=files/product/drawings/as_dr_nfpa_lubricated_rotary_vane_vac_dup_mod.pdf</v>
      </c>
    </row>
    <row r="29" spans="1:37" ht="11.25" customHeight="1">
      <c r="A29" s="176"/>
      <c r="B29" s="177"/>
      <c r="C29" s="119"/>
      <c r="D29" s="121"/>
      <c r="E29" s="111"/>
      <c r="F29" s="111"/>
      <c r="G29" s="122"/>
      <c r="AI29">
        <v>37</v>
      </c>
      <c r="AJ29" t="s">
        <v>34</v>
      </c>
      <c r="AK29" t="str">
        <f t="shared" si="3"/>
        <v>http://www.amico.com/?download=files/product/drawings/as_dr_nfpa_lubricated_rotary_vane_vac_dup_mod.pdf</v>
      </c>
    </row>
    <row r="30" spans="1:37" ht="15">
      <c r="A30" s="33"/>
      <c r="B30" s="92" t="s">
        <v>89</v>
      </c>
      <c r="C30" s="120"/>
      <c r="D30" s="121"/>
      <c r="E30" s="111"/>
      <c r="F30" s="111"/>
      <c r="G30" s="122"/>
      <c r="AI30">
        <v>52</v>
      </c>
      <c r="AJ30" t="s">
        <v>21</v>
      </c>
      <c r="AK30" t="str">
        <f t="shared" si="3"/>
        <v>http://www.amico.com/?download=files/product/drawings/as_dr_nfpa_lubricated_rotary_vane_vac_dup_mod.pdf</v>
      </c>
    </row>
    <row r="31" spans="1:37" ht="15">
      <c r="A31" s="27">
        <v>1</v>
      </c>
      <c r="B31" s="24" t="s">
        <v>90</v>
      </c>
      <c r="C31" s="47">
        <v>0</v>
      </c>
      <c r="D31" s="95" t="s">
        <v>78</v>
      </c>
      <c r="E31" s="69">
        <v>1.5</v>
      </c>
      <c r="F31" s="69">
        <v>50</v>
      </c>
      <c r="G31" s="29">
        <f t="shared" si="2"/>
      </c>
      <c r="AI31">
        <v>77</v>
      </c>
      <c r="AJ31" t="s">
        <v>22</v>
      </c>
      <c r="AK31" t="str">
        <f t="shared" si="3"/>
        <v>http://www.amico.com/?download=files/product/drawings/as_dr_nfpa_lubricated_rotary_vane_vac_dup_mod.pdf</v>
      </c>
    </row>
    <row r="32" spans="1:37" ht="15">
      <c r="A32" s="27">
        <v>2</v>
      </c>
      <c r="B32" s="24" t="s">
        <v>91</v>
      </c>
      <c r="C32" s="48">
        <v>0</v>
      </c>
      <c r="D32" s="95" t="s">
        <v>78</v>
      </c>
      <c r="E32" s="69">
        <v>2</v>
      </c>
      <c r="F32" s="69">
        <v>75</v>
      </c>
      <c r="G32" s="29">
        <f t="shared" si="2"/>
      </c>
      <c r="AI32">
        <v>111</v>
      </c>
      <c r="AJ32" t="s">
        <v>35</v>
      </c>
      <c r="AK32" t="str">
        <f t="shared" si="3"/>
        <v>http://www.amico.com/?download=files/product/drawings/as_dr_nfpa_lubricated_rotary_vane_vac_dup_mod.pdf</v>
      </c>
    </row>
    <row r="33" spans="1:37" ht="15">
      <c r="A33" s="27">
        <v>3</v>
      </c>
      <c r="B33" s="24" t="s">
        <v>92</v>
      </c>
      <c r="C33" s="49">
        <v>0</v>
      </c>
      <c r="D33" s="95" t="s">
        <v>78</v>
      </c>
      <c r="E33" s="32">
        <v>1</v>
      </c>
      <c r="F33" s="32">
        <v>50</v>
      </c>
      <c r="G33" s="29">
        <f t="shared" si="2"/>
      </c>
      <c r="AI33">
        <v>137</v>
      </c>
      <c r="AJ33" t="s">
        <v>36</v>
      </c>
      <c r="AK33" t="str">
        <f t="shared" si="3"/>
        <v>http://www.amico.com/?download=files/product/drawings/as_dr_nfpa_lubricated_rotary_vane_vac_dup_mod.pdf</v>
      </c>
    </row>
    <row r="34" spans="1:37" ht="15">
      <c r="A34" s="27">
        <v>4</v>
      </c>
      <c r="B34" s="24" t="s">
        <v>93</v>
      </c>
      <c r="C34" s="49">
        <v>0</v>
      </c>
      <c r="D34" s="95" t="s">
        <v>78</v>
      </c>
      <c r="E34" s="69">
        <v>1</v>
      </c>
      <c r="F34" s="32">
        <v>100</v>
      </c>
      <c r="G34" s="29">
        <f t="shared" si="2"/>
      </c>
      <c r="AI34">
        <v>168</v>
      </c>
      <c r="AJ34" t="s">
        <v>37</v>
      </c>
      <c r="AK34" t="str">
        <f t="shared" si="3"/>
        <v>http://www.amico.com/?download=files/product/drawings/as_dr_nfpa_lubricated_rotary_vane_vac_dup_mod.pdf</v>
      </c>
    </row>
    <row r="35" spans="1:37" ht="30">
      <c r="A35" s="27">
        <v>5</v>
      </c>
      <c r="B35" s="24" t="s">
        <v>94</v>
      </c>
      <c r="C35" s="47">
        <v>0</v>
      </c>
      <c r="D35" s="95" t="s">
        <v>79</v>
      </c>
      <c r="E35" s="69">
        <v>1.5</v>
      </c>
      <c r="F35" s="32">
        <v>30</v>
      </c>
      <c r="G35" s="29">
        <f t="shared" si="2"/>
      </c>
      <c r="AI35">
        <v>198</v>
      </c>
      <c r="AJ35" t="s">
        <v>38</v>
      </c>
      <c r="AK35" t="str">
        <f t="shared" si="3"/>
        <v>http://www.amico.com/?download=files/product/drawings/as_dr_nfpa_lubricated_rotary_vane_vac_dup_mod.pdf</v>
      </c>
    </row>
    <row r="36" spans="1:37" ht="15">
      <c r="A36" s="27">
        <v>6</v>
      </c>
      <c r="B36" s="24" t="s">
        <v>95</v>
      </c>
      <c r="C36" s="47">
        <v>0</v>
      </c>
      <c r="D36" s="95" t="s">
        <v>79</v>
      </c>
      <c r="E36" s="69">
        <v>1</v>
      </c>
      <c r="F36" s="32">
        <v>10</v>
      </c>
      <c r="G36" s="29">
        <f t="shared" si="2"/>
      </c>
      <c r="AI36">
        <v>242</v>
      </c>
      <c r="AJ36" t="s">
        <v>39</v>
      </c>
      <c r="AK36" t="str">
        <f t="shared" si="3"/>
        <v>http://www.amico.com/?download=files/product/drawings/as_dr_nfpa_lubricated_rotary_vane_vac_dup_mod.pdf</v>
      </c>
    </row>
    <row r="37" spans="1:37" ht="15">
      <c r="A37" s="27">
        <v>7</v>
      </c>
      <c r="B37" s="24" t="s">
        <v>96</v>
      </c>
      <c r="C37" s="47">
        <v>0</v>
      </c>
      <c r="D37" s="95" t="s">
        <v>79</v>
      </c>
      <c r="E37" s="69">
        <v>1</v>
      </c>
      <c r="F37" s="32">
        <v>10</v>
      </c>
      <c r="G37" s="29">
        <f t="shared" si="2"/>
      </c>
      <c r="AI37">
        <v>295</v>
      </c>
      <c r="AJ37" t="s">
        <v>40</v>
      </c>
      <c r="AK37" t="str">
        <f t="shared" si="3"/>
        <v>http://www.amico.com/?download=files/product/drawings/as_dr_nfpa_lubricated_rotary_vane_vac_dup_mod.pdf</v>
      </c>
    </row>
    <row r="38" spans="1:37" ht="15">
      <c r="A38" s="27">
        <v>8</v>
      </c>
      <c r="B38" s="24" t="s">
        <v>97</v>
      </c>
      <c r="C38" s="49">
        <v>0</v>
      </c>
      <c r="D38" s="95" t="s">
        <v>78</v>
      </c>
      <c r="E38" s="69">
        <v>1</v>
      </c>
      <c r="F38" s="32">
        <v>50</v>
      </c>
      <c r="G38" s="29">
        <f t="shared" si="2"/>
      </c>
      <c r="AH38" s="4"/>
      <c r="AI38" s="4"/>
      <c r="AJ38" s="20" t="s">
        <v>273</v>
      </c>
      <c r="AK38" s="21" t="s">
        <v>64</v>
      </c>
    </row>
    <row r="39" spans="1:37" ht="15">
      <c r="A39" s="34"/>
      <c r="B39" s="41"/>
      <c r="C39" s="119"/>
      <c r="D39" s="121"/>
      <c r="E39" s="111"/>
      <c r="F39" s="111"/>
      <c r="G39" s="122">
        <f t="shared" si="2"/>
      </c>
      <c r="AH39" s="4"/>
      <c r="AI39" s="4"/>
      <c r="AJ39" s="4"/>
      <c r="AK39" s="4"/>
    </row>
    <row r="40" spans="1:37" ht="11.25" customHeight="1">
      <c r="A40" s="176" t="s">
        <v>98</v>
      </c>
      <c r="B40" s="177"/>
      <c r="C40" s="119"/>
      <c r="D40" s="121"/>
      <c r="E40" s="111"/>
      <c r="F40" s="111"/>
      <c r="G40" s="122"/>
      <c r="AH40" s="4" t="s">
        <v>42</v>
      </c>
      <c r="AI40" s="4" t="s">
        <v>41</v>
      </c>
      <c r="AJ40" s="4" t="s">
        <v>9</v>
      </c>
      <c r="AK40" s="13"/>
    </row>
    <row r="41" spans="1:37" ht="11.25" customHeight="1">
      <c r="A41" s="176"/>
      <c r="B41" s="177"/>
      <c r="C41" s="119"/>
      <c r="D41" s="121"/>
      <c r="E41" s="111"/>
      <c r="F41" s="111"/>
      <c r="G41" s="122"/>
      <c r="AG41" s="72" t="s">
        <v>212</v>
      </c>
      <c r="AH41" s="73">
        <f>MATCH($G$63,AI41:AI54)+1</f>
        <v>2</v>
      </c>
      <c r="AI41" s="4">
        <v>0</v>
      </c>
      <c r="AJ41" t="s">
        <v>281</v>
      </c>
      <c r="AK41" s="21" t="s">
        <v>54</v>
      </c>
    </row>
    <row r="42" spans="1:37" ht="15">
      <c r="A42" s="35"/>
      <c r="B42" s="92" t="s">
        <v>89</v>
      </c>
      <c r="C42" s="120"/>
      <c r="D42" s="121"/>
      <c r="E42" s="111"/>
      <c r="F42" s="111"/>
      <c r="G42" s="122"/>
      <c r="AG42" s="72"/>
      <c r="AH42" s="12" t="str">
        <f>INDEX(AI41:AK55,AH41,2)</f>
        <v>V-RVL-T-200P-SS-N-010</v>
      </c>
      <c r="AI42">
        <v>11</v>
      </c>
      <c r="AJ42" t="s">
        <v>281</v>
      </c>
      <c r="AK42" s="21" t="s">
        <v>54</v>
      </c>
    </row>
    <row r="43" spans="1:37" ht="15">
      <c r="A43" s="27">
        <v>1</v>
      </c>
      <c r="B43" s="24" t="s">
        <v>99</v>
      </c>
      <c r="C43" s="47">
        <v>0</v>
      </c>
      <c r="D43" s="95" t="s">
        <v>78</v>
      </c>
      <c r="E43" s="69">
        <v>1.5</v>
      </c>
      <c r="F43" s="69">
        <v>15</v>
      </c>
      <c r="G43" s="29">
        <f t="shared" si="2"/>
      </c>
      <c r="AG43" s="72"/>
      <c r="AH43" s="14" t="str">
        <f>HYPERLINK(INDEX(AI41:AK55,AH41,3))</f>
        <v>http://www.amico.com/?download=files/product/drawings/as_dr_nfpa_lubricated_rotary_vane_vac_tri.pdf</v>
      </c>
      <c r="AI43">
        <v>14</v>
      </c>
      <c r="AJ43" t="s">
        <v>282</v>
      </c>
      <c r="AK43" t="str">
        <f aca="true" t="shared" si="4" ref="AK43:AK54">AK42</f>
        <v>http://www.amico.com/?download=files/product/drawings/as_dr_nfpa_lubricated_rotary_vane_vac_tri.pdf</v>
      </c>
    </row>
    <row r="44" spans="1:37" ht="15">
      <c r="A44" s="27">
        <v>2</v>
      </c>
      <c r="B44" s="24" t="s">
        <v>100</v>
      </c>
      <c r="C44" s="47">
        <v>0</v>
      </c>
      <c r="D44" s="95" t="s">
        <v>78</v>
      </c>
      <c r="E44" s="69">
        <v>1</v>
      </c>
      <c r="F44" s="69">
        <v>10</v>
      </c>
      <c r="G44" s="29">
        <f t="shared" si="2"/>
      </c>
      <c r="AH44" s="4"/>
      <c r="AI44">
        <v>22</v>
      </c>
      <c r="AJ44" t="s">
        <v>46</v>
      </c>
      <c r="AK44" t="str">
        <f t="shared" si="4"/>
        <v>http://www.amico.com/?download=files/product/drawings/as_dr_nfpa_lubricated_rotary_vane_vac_tri.pdf</v>
      </c>
    </row>
    <row r="45" spans="1:37" ht="15">
      <c r="A45" s="27">
        <v>3</v>
      </c>
      <c r="B45" s="24" t="s">
        <v>101</v>
      </c>
      <c r="C45" s="49">
        <v>0</v>
      </c>
      <c r="D45" s="95" t="s">
        <v>79</v>
      </c>
      <c r="E45" s="69">
        <v>1</v>
      </c>
      <c r="F45" s="69">
        <v>10</v>
      </c>
      <c r="G45" s="29">
        <f t="shared" si="2"/>
      </c>
      <c r="AH45" s="4"/>
      <c r="AI45">
        <v>34</v>
      </c>
      <c r="AJ45" t="s">
        <v>47</v>
      </c>
      <c r="AK45" t="str">
        <f t="shared" si="4"/>
        <v>http://www.amico.com/?download=files/product/drawings/as_dr_nfpa_lubricated_rotary_vane_vac_tri.pdf</v>
      </c>
    </row>
    <row r="46" spans="1:37" ht="15">
      <c r="A46" s="27">
        <v>4</v>
      </c>
      <c r="B46" s="25" t="s">
        <v>102</v>
      </c>
      <c r="C46" s="47">
        <v>0</v>
      </c>
      <c r="D46" s="95" t="s">
        <v>108</v>
      </c>
      <c r="E46" s="69">
        <v>1</v>
      </c>
      <c r="F46" s="69">
        <v>10</v>
      </c>
      <c r="G46" s="29">
        <f t="shared" si="2"/>
      </c>
      <c r="AH46" s="4"/>
      <c r="AI46">
        <v>74</v>
      </c>
      <c r="AJ46" t="s">
        <v>48</v>
      </c>
      <c r="AK46" t="str">
        <f t="shared" si="4"/>
        <v>http://www.amico.com/?download=files/product/drawings/as_dr_nfpa_lubricated_rotary_vane_vac_tri.pdf</v>
      </c>
    </row>
    <row r="47" spans="1:37" ht="15" customHeight="1">
      <c r="A47" s="27">
        <v>5</v>
      </c>
      <c r="B47" s="24" t="s">
        <v>103</v>
      </c>
      <c r="C47" s="48">
        <v>0</v>
      </c>
      <c r="D47" s="95" t="s">
        <v>108</v>
      </c>
      <c r="E47" s="69">
        <v>1</v>
      </c>
      <c r="F47" s="69">
        <v>25</v>
      </c>
      <c r="G47" s="29">
        <f t="shared" si="2"/>
      </c>
      <c r="AH47" s="4"/>
      <c r="AI47">
        <v>104</v>
      </c>
      <c r="AJ47" t="s">
        <v>23</v>
      </c>
      <c r="AK47" t="str">
        <f t="shared" si="4"/>
        <v>http://www.amico.com/?download=files/product/drawings/as_dr_nfpa_lubricated_rotary_vane_vac_tri.pdf</v>
      </c>
    </row>
    <row r="48" spans="1:37" ht="15">
      <c r="A48" s="34"/>
      <c r="B48" s="41"/>
      <c r="C48" s="118"/>
      <c r="D48" s="121"/>
      <c r="E48" s="111"/>
      <c r="F48" s="111"/>
      <c r="G48" s="122">
        <f t="shared" si="2"/>
      </c>
      <c r="AH48" s="4"/>
      <c r="AI48">
        <v>154</v>
      </c>
      <c r="AJ48" t="s">
        <v>24</v>
      </c>
      <c r="AK48" t="str">
        <f t="shared" si="4"/>
        <v>http://www.amico.com/?download=files/product/drawings/as_dr_nfpa_lubricated_rotary_vane_vac_tri.pdf</v>
      </c>
    </row>
    <row r="49" spans="1:37" ht="11.25" customHeight="1">
      <c r="A49" s="135" t="s">
        <v>104</v>
      </c>
      <c r="B49" s="145"/>
      <c r="C49" s="119"/>
      <c r="D49" s="121"/>
      <c r="E49" s="111"/>
      <c r="F49" s="111"/>
      <c r="G49" s="122"/>
      <c r="AH49" s="4"/>
      <c r="AI49">
        <v>222</v>
      </c>
      <c r="AJ49" t="s">
        <v>49</v>
      </c>
      <c r="AK49" t="str">
        <f t="shared" si="4"/>
        <v>http://www.amico.com/?download=files/product/drawings/as_dr_nfpa_lubricated_rotary_vane_vac_tri.pdf</v>
      </c>
    </row>
    <row r="50" spans="1:37" ht="11.25" customHeight="1">
      <c r="A50" s="137"/>
      <c r="B50" s="146"/>
      <c r="C50" s="119"/>
      <c r="D50" s="121"/>
      <c r="E50" s="111"/>
      <c r="F50" s="111"/>
      <c r="G50" s="122"/>
      <c r="AH50" s="4"/>
      <c r="AI50">
        <v>274</v>
      </c>
      <c r="AJ50" t="s">
        <v>50</v>
      </c>
      <c r="AK50" t="str">
        <f t="shared" si="4"/>
        <v>http://www.amico.com/?download=files/product/drawings/as_dr_nfpa_lubricated_rotary_vane_vac_tri.pdf</v>
      </c>
    </row>
    <row r="51" spans="1:37" ht="15">
      <c r="A51" s="27">
        <v>1</v>
      </c>
      <c r="B51" s="50" t="s">
        <v>105</v>
      </c>
      <c r="C51" s="49">
        <v>0</v>
      </c>
      <c r="D51" s="95" t="s">
        <v>79</v>
      </c>
      <c r="E51" s="69">
        <v>1.5</v>
      </c>
      <c r="F51" s="69">
        <v>10</v>
      </c>
      <c r="G51" s="29">
        <f t="shared" si="2"/>
      </c>
      <c r="AH51" s="12"/>
      <c r="AI51">
        <v>336</v>
      </c>
      <c r="AJ51" t="s">
        <v>26</v>
      </c>
      <c r="AK51" t="str">
        <f t="shared" si="4"/>
        <v>http://www.amico.com/?download=files/product/drawings/as_dr_nfpa_lubricated_rotary_vane_vac_tri.pdf</v>
      </c>
    </row>
    <row r="52" spans="1:37" ht="15" customHeight="1">
      <c r="A52" s="27">
        <v>2</v>
      </c>
      <c r="B52" s="38" t="s">
        <v>106</v>
      </c>
      <c r="C52" s="47">
        <v>0</v>
      </c>
      <c r="D52" s="95" t="s">
        <v>79</v>
      </c>
      <c r="E52" s="69">
        <v>1.5</v>
      </c>
      <c r="F52" s="69">
        <v>10</v>
      </c>
      <c r="G52" s="29">
        <f t="shared" si="2"/>
      </c>
      <c r="AH52" s="4"/>
      <c r="AI52">
        <v>396</v>
      </c>
      <c r="AJ52" t="s">
        <v>51</v>
      </c>
      <c r="AK52" t="str">
        <f t="shared" si="4"/>
        <v>http://www.amico.com/?download=files/product/drawings/as_dr_nfpa_lubricated_rotary_vane_vac_tri.pdf</v>
      </c>
    </row>
    <row r="53" spans="1:37" ht="15">
      <c r="A53" s="27">
        <v>3</v>
      </c>
      <c r="B53" s="38" t="s">
        <v>107</v>
      </c>
      <c r="C53" s="47">
        <v>0</v>
      </c>
      <c r="D53" s="95" t="s">
        <v>109</v>
      </c>
      <c r="E53" s="69">
        <v>1.5</v>
      </c>
      <c r="F53" s="69">
        <v>10</v>
      </c>
      <c r="G53" s="29">
        <f>IF(C53&gt;0,E53*C53*(F53/100),"")</f>
      </c>
      <c r="AH53" s="14"/>
      <c r="AI53">
        <v>484</v>
      </c>
      <c r="AJ53" t="s">
        <v>52</v>
      </c>
      <c r="AK53" t="str">
        <f t="shared" si="4"/>
        <v>http://www.amico.com/?download=files/product/drawings/as_dr_nfpa_lubricated_rotary_vane_vac_tri.pdf</v>
      </c>
    </row>
    <row r="54" spans="1:37" ht="15">
      <c r="A54" s="27">
        <v>4</v>
      </c>
      <c r="B54" s="67" t="s">
        <v>358</v>
      </c>
      <c r="C54" s="63">
        <v>0</v>
      </c>
      <c r="D54" s="79" t="s">
        <v>148</v>
      </c>
      <c r="E54" s="46">
        <v>3</v>
      </c>
      <c r="F54" s="63">
        <v>100</v>
      </c>
      <c r="G54" s="29">
        <f>IF(C54&gt;0,E54*C54*(F54/100),"")</f>
      </c>
      <c r="AH54" s="4"/>
      <c r="AI54">
        <v>591</v>
      </c>
      <c r="AJ54" t="s">
        <v>53</v>
      </c>
      <c r="AK54" t="str">
        <f t="shared" si="4"/>
        <v>http://www.amico.com/?download=files/product/drawings/as_dr_nfpa_lubricated_rotary_vane_vac_tri.pdf</v>
      </c>
    </row>
    <row r="55" spans="1:37" ht="15">
      <c r="A55" s="27">
        <v>5</v>
      </c>
      <c r="B55" s="67" t="s">
        <v>203</v>
      </c>
      <c r="C55" s="63">
        <v>0</v>
      </c>
      <c r="D55" s="79" t="s">
        <v>148</v>
      </c>
      <c r="E55" s="46"/>
      <c r="F55" s="63"/>
      <c r="G55" s="29">
        <f>IF(C55&gt;0,E55*C55*(F55/100),"")</f>
      </c>
      <c r="AH55" s="4"/>
      <c r="AI55" s="16"/>
      <c r="AJ55" s="20" t="s">
        <v>273</v>
      </c>
      <c r="AK55" s="21" t="s">
        <v>64</v>
      </c>
    </row>
    <row r="56" spans="1:37" ht="15">
      <c r="A56" s="27">
        <v>6</v>
      </c>
      <c r="B56" s="67" t="s">
        <v>204</v>
      </c>
      <c r="C56" s="63">
        <v>0</v>
      </c>
      <c r="D56" s="79" t="s">
        <v>148</v>
      </c>
      <c r="E56" s="46"/>
      <c r="F56" s="63"/>
      <c r="G56" s="29">
        <f>IF(C56&gt;0,E56*C56*(F56/100),"")</f>
      </c>
      <c r="AH56" s="4"/>
      <c r="AI56" s="15"/>
      <c r="AJ56" s="18"/>
      <c r="AK56" s="13"/>
    </row>
    <row r="57" spans="1:37" ht="15">
      <c r="A57" s="27">
        <v>7</v>
      </c>
      <c r="B57" s="67" t="s">
        <v>205</v>
      </c>
      <c r="C57" s="63">
        <v>0</v>
      </c>
      <c r="D57" s="79" t="s">
        <v>148</v>
      </c>
      <c r="E57" s="46"/>
      <c r="F57" s="63"/>
      <c r="G57" s="29">
        <f>IF(C57&gt;0,E57*C57*(F57/100),"")</f>
      </c>
      <c r="AH57" s="4" t="s">
        <v>42</v>
      </c>
      <c r="AI57" s="4" t="s">
        <v>41</v>
      </c>
      <c r="AJ57" s="4" t="s">
        <v>9</v>
      </c>
      <c r="AK57" s="13"/>
    </row>
    <row r="58" spans="1:37" ht="15">
      <c r="A58" s="28"/>
      <c r="B58" s="93"/>
      <c r="C58" s="115"/>
      <c r="D58" s="113"/>
      <c r="E58" s="111"/>
      <c r="F58" s="111"/>
      <c r="G58" s="29"/>
      <c r="AG58" s="72" t="s">
        <v>212</v>
      </c>
      <c r="AH58" s="73">
        <f>MATCH($G$63,AI58:AI71)+1</f>
        <v>2</v>
      </c>
      <c r="AI58" s="4">
        <v>0</v>
      </c>
      <c r="AJ58" t="s">
        <v>283</v>
      </c>
      <c r="AK58" s="21" t="s">
        <v>62</v>
      </c>
    </row>
    <row r="59" spans="1:37" ht="15">
      <c r="A59" s="139" t="s">
        <v>5</v>
      </c>
      <c r="B59" s="140"/>
      <c r="C59" s="116"/>
      <c r="D59" s="114"/>
      <c r="E59" s="112"/>
      <c r="F59" s="112"/>
      <c r="G59" s="30">
        <v>0</v>
      </c>
      <c r="AG59" s="72"/>
      <c r="AH59" s="12" t="str">
        <f>INDEX(AI58:AK72,AH58,2)</f>
        <v>V-RVL-Q-200P-SS-N-010</v>
      </c>
      <c r="AI59">
        <v>16.5</v>
      </c>
      <c r="AJ59" t="s">
        <v>283</v>
      </c>
      <c r="AK59" s="21" t="str">
        <f aca="true" t="shared" si="5" ref="AK59:AK71">AK58</f>
        <v>http://www.amico.com/?download=files/product/drawings/as_dr_nfpa_lubricated_rotary_vane_vac_quad.pdf</v>
      </c>
    </row>
    <row r="60" spans="1:37" ht="15">
      <c r="A60" s="117"/>
      <c r="B60" s="117"/>
      <c r="C60" s="117"/>
      <c r="D60" s="117"/>
      <c r="E60" s="117"/>
      <c r="F60" s="117"/>
      <c r="G60" s="117"/>
      <c r="AG60" s="72"/>
      <c r="AH60" s="14" t="str">
        <f>HYPERLINK(INDEX(AI58:AK72,AH58,3))</f>
        <v>http://www.amico.com/?download=files/product/drawings/as_dr_nfpa_lubricated_rotary_vane_vac_quad.pdf</v>
      </c>
      <c r="AI60">
        <v>21</v>
      </c>
      <c r="AJ60" t="s">
        <v>284</v>
      </c>
      <c r="AK60" s="21" t="str">
        <f t="shared" si="5"/>
        <v>http://www.amico.com/?download=files/product/drawings/as_dr_nfpa_lubricated_rotary_vane_vac_quad.pdf</v>
      </c>
    </row>
    <row r="61" spans="1:37" ht="15">
      <c r="A61" s="162" t="s">
        <v>110</v>
      </c>
      <c r="B61" s="162"/>
      <c r="C61" s="162"/>
      <c r="D61" s="162"/>
      <c r="E61" s="162"/>
      <c r="F61" s="163"/>
      <c r="G61" s="1">
        <f>SUM(G20:G59)</f>
        <v>0</v>
      </c>
      <c r="AH61" s="4"/>
      <c r="AI61">
        <v>33</v>
      </c>
      <c r="AJ61" t="s">
        <v>285</v>
      </c>
      <c r="AK61" s="21" t="str">
        <f t="shared" si="5"/>
        <v>http://www.amico.com/?download=files/product/drawings/as_dr_nfpa_lubricated_rotary_vane_vac_quad.pdf</v>
      </c>
    </row>
    <row r="62" spans="1:37" ht="15">
      <c r="A62" s="164" t="s">
        <v>8</v>
      </c>
      <c r="B62" s="164"/>
      <c r="C62" s="164"/>
      <c r="D62" s="164"/>
      <c r="E62" s="164"/>
      <c r="F62" s="165"/>
      <c r="G62" s="2"/>
      <c r="AH62" s="12"/>
      <c r="AI62">
        <v>51</v>
      </c>
      <c r="AJ62" t="s">
        <v>286</v>
      </c>
      <c r="AK62" s="21" t="str">
        <f t="shared" si="5"/>
        <v>http://www.amico.com/?download=files/product/drawings/as_dr_nfpa_lubricated_rotary_vane_vac_quad.pdf</v>
      </c>
    </row>
    <row r="63" spans="1:37" ht="15">
      <c r="A63" s="162" t="s">
        <v>111</v>
      </c>
      <c r="B63" s="162"/>
      <c r="C63" s="162"/>
      <c r="D63" s="162"/>
      <c r="E63" s="162"/>
      <c r="F63" s="163"/>
      <c r="G63" s="1">
        <f>(G61)*AA4</f>
        <v>0</v>
      </c>
      <c r="AH63" s="4"/>
      <c r="AI63">
        <v>111</v>
      </c>
      <c r="AJ63" t="s">
        <v>55</v>
      </c>
      <c r="AK63" s="21" t="str">
        <f t="shared" si="5"/>
        <v>http://www.amico.com/?download=files/product/drawings/as_dr_nfpa_lubricated_rotary_vane_vac_quad.pdf</v>
      </c>
    </row>
    <row r="64" spans="1:37" ht="15">
      <c r="A64" s="36"/>
      <c r="B64" s="36"/>
      <c r="C64" s="36"/>
      <c r="D64" s="36"/>
      <c r="E64" s="36"/>
      <c r="F64" s="36"/>
      <c r="G64" s="37"/>
      <c r="AH64" s="14"/>
      <c r="AI64">
        <v>156</v>
      </c>
      <c r="AJ64" t="s">
        <v>56</v>
      </c>
      <c r="AK64" s="21" t="str">
        <f t="shared" si="5"/>
        <v>http://www.amico.com/?download=files/product/drawings/as_dr_nfpa_lubricated_rotary_vane_vac_quad.pdf</v>
      </c>
    </row>
    <row r="65" spans="1:37" ht="15">
      <c r="A65" s="124" t="s">
        <v>170</v>
      </c>
      <c r="B65" s="124"/>
      <c r="C65" s="124"/>
      <c r="D65" s="124"/>
      <c r="E65" s="124"/>
      <c r="F65" s="124"/>
      <c r="G65" s="124"/>
      <c r="AI65">
        <v>231</v>
      </c>
      <c r="AJ65" t="s">
        <v>25</v>
      </c>
      <c r="AK65" s="21" t="str">
        <f>AK64</f>
        <v>http://www.amico.com/?download=files/product/drawings/as_dr_nfpa_lubricated_rotary_vane_vac_quad.pdf</v>
      </c>
    </row>
    <row r="66" spans="1:37" ht="15">
      <c r="A66" s="123" t="s">
        <v>171</v>
      </c>
      <c r="B66" s="124"/>
      <c r="C66" s="124"/>
      <c r="D66" s="124"/>
      <c r="E66" s="124"/>
      <c r="F66" s="124"/>
      <c r="G66" s="124"/>
      <c r="AI66">
        <v>333</v>
      </c>
      <c r="AJ66" t="s">
        <v>61</v>
      </c>
      <c r="AK66" s="21" t="str">
        <f t="shared" si="5"/>
        <v>http://www.amico.com/?download=files/product/drawings/as_dr_nfpa_lubricated_rotary_vane_vac_quad.pdf</v>
      </c>
    </row>
    <row r="67" spans="1:37" ht="15">
      <c r="A67" s="123" t="s">
        <v>359</v>
      </c>
      <c r="B67" s="124"/>
      <c r="C67" s="124"/>
      <c r="D67" s="124"/>
      <c r="E67" s="124"/>
      <c r="F67" s="124"/>
      <c r="G67" s="124"/>
      <c r="AI67">
        <v>411</v>
      </c>
      <c r="AJ67" t="s">
        <v>27</v>
      </c>
      <c r="AK67" s="21" t="str">
        <f t="shared" si="5"/>
        <v>http://www.amico.com/?download=files/product/drawings/as_dr_nfpa_lubricated_rotary_vane_vac_quad.pdf</v>
      </c>
    </row>
    <row r="68" spans="1:37" ht="18">
      <c r="A68" s="99"/>
      <c r="B68" s="107" t="s">
        <v>351</v>
      </c>
      <c r="C68" s="107"/>
      <c r="D68" s="107"/>
      <c r="E68" s="107"/>
      <c r="F68" s="107"/>
      <c r="G68" s="98"/>
      <c r="AI68">
        <v>504</v>
      </c>
      <c r="AJ68" t="s">
        <v>57</v>
      </c>
      <c r="AK68" s="21" t="str">
        <f t="shared" si="5"/>
        <v>http://www.amico.com/?download=files/product/drawings/as_dr_nfpa_lubricated_rotary_vane_vac_quad.pdf</v>
      </c>
    </row>
    <row r="69" spans="1:37" ht="15">
      <c r="A69" s="99"/>
      <c r="B69" s="98"/>
      <c r="C69" s="98"/>
      <c r="D69" s="98"/>
      <c r="E69" s="98"/>
      <c r="F69" s="98"/>
      <c r="G69" s="98"/>
      <c r="AI69">
        <v>593</v>
      </c>
      <c r="AJ69" t="s">
        <v>58</v>
      </c>
      <c r="AK69" s="21" t="str">
        <f t="shared" si="5"/>
        <v>http://www.amico.com/?download=files/product/drawings/as_dr_nfpa_lubricated_rotary_vane_vac_quad.pdf</v>
      </c>
    </row>
    <row r="70" spans="1:37" ht="15">
      <c r="A70" s="99"/>
      <c r="B70" s="98"/>
      <c r="C70" s="103" t="s">
        <v>342</v>
      </c>
      <c r="D70" s="178" t="s">
        <v>345</v>
      </c>
      <c r="E70" s="178"/>
      <c r="F70" s="178"/>
      <c r="G70" s="98"/>
      <c r="AI70">
        <v>725</v>
      </c>
      <c r="AJ70" t="s">
        <v>59</v>
      </c>
      <c r="AK70" s="21" t="str">
        <f t="shared" si="5"/>
        <v>http://www.amico.com/?download=files/product/drawings/as_dr_nfpa_lubricated_rotary_vane_vac_quad.pdf</v>
      </c>
    </row>
    <row r="71" spans="1:37" ht="15">
      <c r="A71" s="99"/>
      <c r="B71" s="102" t="s">
        <v>339</v>
      </c>
      <c r="C71" s="104" t="s">
        <v>343</v>
      </c>
      <c r="D71" s="179" t="s">
        <v>346</v>
      </c>
      <c r="E71" s="180"/>
      <c r="F71" s="180"/>
      <c r="G71" s="98"/>
      <c r="AI71">
        <v>886</v>
      </c>
      <c r="AJ71" t="s">
        <v>60</v>
      </c>
      <c r="AK71" s="21" t="str">
        <f t="shared" si="5"/>
        <v>http://www.amico.com/?download=files/product/drawings/as_dr_nfpa_lubricated_rotary_vane_vac_quad.pdf</v>
      </c>
    </row>
    <row r="72" spans="1:37" ht="15">
      <c r="A72" s="99"/>
      <c r="B72" s="102" t="s">
        <v>340</v>
      </c>
      <c r="C72" s="104" t="s">
        <v>343</v>
      </c>
      <c r="D72" s="179" t="s">
        <v>347</v>
      </c>
      <c r="E72" s="180"/>
      <c r="F72" s="180"/>
      <c r="G72" s="98"/>
      <c r="AI72" s="16"/>
      <c r="AJ72" s="20" t="s">
        <v>273</v>
      </c>
      <c r="AK72" s="21" t="s">
        <v>64</v>
      </c>
    </row>
    <row r="73" spans="1:37" ht="15">
      <c r="A73" s="99"/>
      <c r="B73" s="102" t="s">
        <v>341</v>
      </c>
      <c r="C73" s="104" t="s">
        <v>343</v>
      </c>
      <c r="D73" s="179" t="s">
        <v>348</v>
      </c>
      <c r="E73" s="180"/>
      <c r="F73" s="180"/>
      <c r="G73" s="98"/>
      <c r="AI73" s="17"/>
      <c r="AJ73" s="20"/>
      <c r="AK73" s="13"/>
    </row>
    <row r="74" spans="1:37" ht="15">
      <c r="A74" s="99"/>
      <c r="B74" s="102" t="s">
        <v>337</v>
      </c>
      <c r="C74" s="104" t="s">
        <v>343</v>
      </c>
      <c r="D74" s="179" t="s">
        <v>349</v>
      </c>
      <c r="E74" s="180"/>
      <c r="F74" s="180"/>
      <c r="G74" s="98"/>
      <c r="AH74" s="4" t="s">
        <v>42</v>
      </c>
      <c r="AI74" s="4" t="s">
        <v>41</v>
      </c>
      <c r="AJ74" s="4" t="s">
        <v>9</v>
      </c>
      <c r="AK74" s="13"/>
    </row>
    <row r="75" spans="1:37" ht="15">
      <c r="A75" s="99"/>
      <c r="B75" s="102" t="s">
        <v>338</v>
      </c>
      <c r="C75" s="104" t="s">
        <v>344</v>
      </c>
      <c r="D75" s="179" t="s">
        <v>350</v>
      </c>
      <c r="E75" s="180"/>
      <c r="F75" s="180"/>
      <c r="G75" s="98"/>
      <c r="AG75" s="72" t="s">
        <v>212</v>
      </c>
      <c r="AH75" s="73">
        <f>MATCH($G$63,AI75:AI81)+1</f>
        <v>2</v>
      </c>
      <c r="AI75" s="4">
        <v>0</v>
      </c>
      <c r="AJ75" t="s">
        <v>274</v>
      </c>
      <c r="AK75" t="s">
        <v>275</v>
      </c>
    </row>
    <row r="76" spans="1:37" ht="15">
      <c r="A76" s="99"/>
      <c r="B76" s="98"/>
      <c r="C76" s="98"/>
      <c r="D76" s="98"/>
      <c r="E76" s="98"/>
      <c r="F76" s="98"/>
      <c r="G76" s="98"/>
      <c r="AG76" s="72"/>
      <c r="AH76" s="12" t="str">
        <f>INDEX(AI75:AK82,AH75,2)</f>
        <v>V-RVD-D-080P-TH-N-012</v>
      </c>
      <c r="AI76">
        <v>5.3</v>
      </c>
      <c r="AJ76" t="s">
        <v>274</v>
      </c>
      <c r="AK76" t="s">
        <v>275</v>
      </c>
    </row>
    <row r="77" spans="1:37" ht="15.75" customHeight="1">
      <c r="A77" s="181"/>
      <c r="B77" s="181"/>
      <c r="C77" s="181"/>
      <c r="D77" s="181"/>
      <c r="E77" s="181"/>
      <c r="F77" s="181"/>
      <c r="G77" s="181"/>
      <c r="AG77" s="72"/>
      <c r="AH77" s="14" t="str">
        <f>HYPERLINK(INDEX(AI75:AK82,AH75,3))</f>
        <v>http://www.amico.com/?download=files/product/drawings/as_dr_nfpa_dry_rotary_vane_vac_dup_horiz.pdf</v>
      </c>
      <c r="AI77">
        <v>8.3</v>
      </c>
      <c r="AJ77" t="s">
        <v>276</v>
      </c>
      <c r="AK77" t="str">
        <f>AK76</f>
        <v>http://www.amico.com/?download=files/product/drawings/as_dr_nfpa_dry_rotary_vane_vac_dup_horiz.pdf</v>
      </c>
    </row>
    <row r="78" spans="2:37" ht="21">
      <c r="B78" s="149" t="s">
        <v>74</v>
      </c>
      <c r="C78" s="150"/>
      <c r="D78" s="150"/>
      <c r="E78" s="150"/>
      <c r="F78" s="150"/>
      <c r="G78" s="150"/>
      <c r="AI78">
        <v>12.5</v>
      </c>
      <c r="AJ78" t="s">
        <v>277</v>
      </c>
      <c r="AK78" t="str">
        <f>AK77</f>
        <v>http://www.amico.com/?download=files/product/drawings/as_dr_nfpa_dry_rotary_vane_vac_dup_horiz.pdf</v>
      </c>
    </row>
    <row r="79" spans="2:37" ht="15" customHeight="1">
      <c r="B79" s="151"/>
      <c r="C79" s="151" t="s">
        <v>45</v>
      </c>
      <c r="D79" s="151"/>
      <c r="E79" s="152" t="s">
        <v>44</v>
      </c>
      <c r="F79" s="153"/>
      <c r="G79" s="153"/>
      <c r="AI79">
        <v>22.1</v>
      </c>
      <c r="AJ79" t="s">
        <v>278</v>
      </c>
      <c r="AK79" t="str">
        <f>AK78</f>
        <v>http://www.amico.com/?download=files/product/drawings/as_dr_nfpa_dry_rotary_vane_vac_dup_horiz.pdf</v>
      </c>
    </row>
    <row r="80" spans="2:37" ht="15">
      <c r="B80" s="151"/>
      <c r="C80" s="151"/>
      <c r="D80" s="151"/>
      <c r="E80" s="152"/>
      <c r="F80" s="153"/>
      <c r="G80" s="153"/>
      <c r="AI80">
        <v>41</v>
      </c>
      <c r="AJ80" t="s">
        <v>279</v>
      </c>
      <c r="AK80" t="str">
        <f>AK79</f>
        <v>http://www.amico.com/?download=files/product/drawings/as_dr_nfpa_dry_rotary_vane_vac_dup_horiz.pdf</v>
      </c>
    </row>
    <row r="81" spans="2:37" ht="15">
      <c r="B81" s="151"/>
      <c r="C81" s="151"/>
      <c r="D81" s="151"/>
      <c r="E81" s="152"/>
      <c r="F81" s="153"/>
      <c r="G81" s="153"/>
      <c r="AI81">
        <v>51.3</v>
      </c>
      <c r="AJ81" t="s">
        <v>280</v>
      </c>
      <c r="AK81" t="str">
        <f>AK80</f>
        <v>http://www.amico.com/?download=files/product/drawings/as_dr_nfpa_dry_rotary_vane_vac_dup_horiz.pdf</v>
      </c>
    </row>
    <row r="82" spans="2:37" ht="15">
      <c r="B82" s="126" t="s">
        <v>28</v>
      </c>
      <c r="C82" s="127">
        <f>IF($G$63=0,"",AH3)</f>
      </c>
      <c r="D82" s="127"/>
      <c r="E82" s="128">
        <f>IF(G$63=0,"",HYPERLINK(AH4))</f>
      </c>
      <c r="F82" s="128"/>
      <c r="G82" s="128"/>
      <c r="AI82" s="17"/>
      <c r="AJ82" s="20" t="s">
        <v>273</v>
      </c>
      <c r="AK82" s="21" t="s">
        <v>64</v>
      </c>
    </row>
    <row r="83" spans="2:37" ht="15">
      <c r="B83" s="126"/>
      <c r="C83" s="127"/>
      <c r="D83" s="127"/>
      <c r="E83" s="128"/>
      <c r="F83" s="128"/>
      <c r="G83" s="128"/>
      <c r="AI83" s="17"/>
      <c r="AJ83" s="20"/>
      <c r="AK83" s="13"/>
    </row>
    <row r="84" spans="2:37" ht="15">
      <c r="B84" s="126" t="s">
        <v>29</v>
      </c>
      <c r="C84" s="127">
        <f>IF($G$63=0,"",AH14)</f>
      </c>
      <c r="D84" s="127"/>
      <c r="E84" s="128">
        <f>IF(G$63=0,"",HYPERLINK(AH15))</f>
      </c>
      <c r="F84" s="128"/>
      <c r="G84" s="128"/>
      <c r="AH84" s="4" t="s">
        <v>42</v>
      </c>
      <c r="AI84" s="4" t="s">
        <v>41</v>
      </c>
      <c r="AJ84" s="4" t="s">
        <v>9</v>
      </c>
      <c r="AK84" s="13"/>
    </row>
    <row r="85" spans="2:37" ht="15">
      <c r="B85" s="126"/>
      <c r="C85" s="127"/>
      <c r="D85" s="127"/>
      <c r="E85" s="128"/>
      <c r="F85" s="128"/>
      <c r="G85" s="128"/>
      <c r="AG85" s="72" t="s">
        <v>212</v>
      </c>
      <c r="AH85" s="73">
        <f>MATCH($G$63,AI85:AI91)+1</f>
        <v>2</v>
      </c>
      <c r="AI85" s="4">
        <v>0</v>
      </c>
      <c r="AJ85" t="s">
        <v>287</v>
      </c>
      <c r="AK85" t="s">
        <v>288</v>
      </c>
    </row>
    <row r="86" spans="2:37" ht="15">
      <c r="B86" s="147" t="s">
        <v>142</v>
      </c>
      <c r="C86" s="127">
        <f>IF($G$63=0,"",AH25)</f>
      </c>
      <c r="D86" s="127"/>
      <c r="E86" s="128">
        <f>IF(G$63=0,"",HYPERLINK(AH26))</f>
      </c>
      <c r="F86" s="128"/>
      <c r="G86" s="128"/>
      <c r="AG86" s="72"/>
      <c r="AH86" s="12" t="str">
        <f>INDEX(AI85:AK92,AH85,2)</f>
        <v>V-RVD-D-080P-TS-N-012</v>
      </c>
      <c r="AI86">
        <v>5.3</v>
      </c>
      <c r="AJ86" t="s">
        <v>287</v>
      </c>
      <c r="AK86" t="s">
        <v>288</v>
      </c>
    </row>
    <row r="87" spans="2:37" ht="15">
      <c r="B87" s="148"/>
      <c r="C87" s="127"/>
      <c r="D87" s="127"/>
      <c r="E87" s="128"/>
      <c r="F87" s="128"/>
      <c r="G87" s="128"/>
      <c r="AG87" s="72"/>
      <c r="AH87" s="14" t="str">
        <f>HYPERLINK(INDEX(AI85:AK92,AH85,3))</f>
        <v>http://www.amico.com/?download=files/product/drawings/as_dr_nfpa_dry_rotary_vane_vac_dup_vert.pdf</v>
      </c>
      <c r="AI87">
        <v>8.3</v>
      </c>
      <c r="AJ87" t="s">
        <v>289</v>
      </c>
      <c r="AK87" t="str">
        <f>AK86</f>
        <v>http://www.amico.com/?download=files/product/drawings/as_dr_nfpa_dry_rotary_vane_vac_dup_vert.pdf</v>
      </c>
    </row>
    <row r="88" spans="2:37" ht="15">
      <c r="B88" s="147" t="s">
        <v>143</v>
      </c>
      <c r="C88" s="127">
        <f>IF($G$63=0,"",AH42)</f>
      </c>
      <c r="D88" s="127"/>
      <c r="E88" s="128">
        <f>IF(G$63=0,"",HYPERLINK(AH43))</f>
      </c>
      <c r="F88" s="128"/>
      <c r="G88" s="128"/>
      <c r="AI88">
        <v>12.5</v>
      </c>
      <c r="AJ88" t="s">
        <v>290</v>
      </c>
      <c r="AK88" t="str">
        <f>AK87</f>
        <v>http://www.amico.com/?download=files/product/drawings/as_dr_nfpa_dry_rotary_vane_vac_dup_vert.pdf</v>
      </c>
    </row>
    <row r="89" spans="2:37" ht="15">
      <c r="B89" s="148"/>
      <c r="C89" s="127"/>
      <c r="D89" s="127"/>
      <c r="E89" s="128"/>
      <c r="F89" s="128"/>
      <c r="G89" s="128"/>
      <c r="AI89">
        <v>22.1</v>
      </c>
      <c r="AJ89" t="s">
        <v>291</v>
      </c>
      <c r="AK89" t="str">
        <f>AK88</f>
        <v>http://www.amico.com/?download=files/product/drawings/as_dr_nfpa_dry_rotary_vane_vac_dup_vert.pdf</v>
      </c>
    </row>
    <row r="90" spans="2:37" ht="15">
      <c r="B90" s="147" t="s">
        <v>144</v>
      </c>
      <c r="C90" s="127">
        <f>IF($G$63=0,"",AH59)</f>
      </c>
      <c r="D90" s="127"/>
      <c r="E90" s="128">
        <f>IF(G$63=0,"",HYPERLINK(AH60))</f>
      </c>
      <c r="F90" s="128"/>
      <c r="G90" s="128"/>
      <c r="AI90">
        <v>30.4</v>
      </c>
      <c r="AJ90" t="s">
        <v>292</v>
      </c>
      <c r="AK90" t="str">
        <f>AK89</f>
        <v>http://www.amico.com/?download=files/product/drawings/as_dr_nfpa_dry_rotary_vane_vac_dup_vert.pdf</v>
      </c>
    </row>
    <row r="91" spans="2:37" ht="15">
      <c r="B91" s="148"/>
      <c r="C91" s="127"/>
      <c r="D91" s="127"/>
      <c r="E91" s="128"/>
      <c r="F91" s="128"/>
      <c r="G91" s="128"/>
      <c r="AI91">
        <v>51.3</v>
      </c>
      <c r="AJ91" t="s">
        <v>293</v>
      </c>
      <c r="AK91" t="str">
        <f>AK90</f>
        <v>http://www.amico.com/?download=files/product/drawings/as_dr_nfpa_dry_rotary_vane_vac_dup_vert.pdf</v>
      </c>
    </row>
    <row r="92" spans="35:37" ht="15">
      <c r="AI92" s="17"/>
      <c r="AJ92" s="20" t="s">
        <v>273</v>
      </c>
      <c r="AK92" s="21" t="s">
        <v>64</v>
      </c>
    </row>
    <row r="93" spans="2:37" ht="21">
      <c r="B93" s="149" t="s">
        <v>75</v>
      </c>
      <c r="C93" s="150"/>
      <c r="D93" s="150"/>
      <c r="E93" s="150"/>
      <c r="F93" s="150"/>
      <c r="G93" s="150"/>
      <c r="AI93" s="17"/>
      <c r="AJ93" s="20"/>
      <c r="AK93" s="21"/>
    </row>
    <row r="94" spans="2:37" ht="15">
      <c r="B94" s="151"/>
      <c r="C94" s="151" t="s">
        <v>45</v>
      </c>
      <c r="D94" s="151"/>
      <c r="E94" s="152" t="s">
        <v>44</v>
      </c>
      <c r="F94" s="153"/>
      <c r="G94" s="153"/>
      <c r="AH94" s="4" t="s">
        <v>42</v>
      </c>
      <c r="AI94" s="4" t="s">
        <v>41</v>
      </c>
      <c r="AJ94" s="4" t="s">
        <v>9</v>
      </c>
      <c r="AK94" s="13"/>
    </row>
    <row r="95" spans="2:37" ht="15">
      <c r="B95" s="151"/>
      <c r="C95" s="151"/>
      <c r="D95" s="151"/>
      <c r="E95" s="152"/>
      <c r="F95" s="153"/>
      <c r="G95" s="153"/>
      <c r="AG95" s="72" t="s">
        <v>212</v>
      </c>
      <c r="AH95" s="73">
        <f>MATCH($G$63,AI95:AI103)+1</f>
        <v>2</v>
      </c>
      <c r="AI95" s="4">
        <v>0</v>
      </c>
      <c r="AJ95" t="s">
        <v>294</v>
      </c>
      <c r="AK95" t="s">
        <v>295</v>
      </c>
    </row>
    <row r="96" spans="2:37" ht="15">
      <c r="B96" s="151"/>
      <c r="C96" s="151"/>
      <c r="D96" s="151"/>
      <c r="E96" s="152"/>
      <c r="F96" s="153"/>
      <c r="G96" s="153"/>
      <c r="AG96" s="72"/>
      <c r="AH96" s="12" t="str">
        <f>INDEX(AI95:AK104,AH95,2)</f>
        <v>V-RVD-D-200P-SS-N-012</v>
      </c>
      <c r="AI96">
        <v>5.3</v>
      </c>
      <c r="AJ96" t="s">
        <v>294</v>
      </c>
      <c r="AK96" t="s">
        <v>295</v>
      </c>
    </row>
    <row r="97" spans="2:37" ht="15">
      <c r="B97" s="126" t="s">
        <v>28</v>
      </c>
      <c r="C97" s="127">
        <f>IF($G$63=0,"",AH86)</f>
      </c>
      <c r="D97" s="127"/>
      <c r="E97" s="128">
        <f>IF(G$63=0,"",HYPERLINK(AH77))</f>
      </c>
      <c r="F97" s="128"/>
      <c r="G97" s="128"/>
      <c r="AG97" s="72"/>
      <c r="AH97" s="14" t="str">
        <f>HYPERLINK(INDEX(AI95:AK104,AH95,3))</f>
        <v>http://www.amico.com/?download=files/product/drawings/as_dr_nfpa_dry_rotary_vane_vac_dup_mod.pdf</v>
      </c>
      <c r="AI97">
        <v>8.3</v>
      </c>
      <c r="AJ97" t="s">
        <v>296</v>
      </c>
      <c r="AK97" t="str">
        <f aca="true" t="shared" si="6" ref="AK97:AK103">AK96</f>
        <v>http://www.amico.com/?download=files/product/drawings/as_dr_nfpa_dry_rotary_vane_vac_dup_mod.pdf</v>
      </c>
    </row>
    <row r="98" spans="2:37" ht="15">
      <c r="B98" s="126"/>
      <c r="C98" s="127"/>
      <c r="D98" s="127"/>
      <c r="E98" s="128"/>
      <c r="F98" s="128"/>
      <c r="G98" s="128"/>
      <c r="AI98">
        <v>12.5</v>
      </c>
      <c r="AJ98" t="s">
        <v>297</v>
      </c>
      <c r="AK98" t="str">
        <f t="shared" si="6"/>
        <v>http://www.amico.com/?download=files/product/drawings/as_dr_nfpa_dry_rotary_vane_vac_dup_mod.pdf</v>
      </c>
    </row>
    <row r="99" spans="2:37" ht="15">
      <c r="B99" s="126" t="s">
        <v>29</v>
      </c>
      <c r="C99" s="127">
        <f>IF($G$63=0,"",AH86)</f>
      </c>
      <c r="D99" s="127"/>
      <c r="E99" s="128">
        <f>IF(G$63=0,"",HYPERLINK(AH87))</f>
      </c>
      <c r="F99" s="128"/>
      <c r="G99" s="128"/>
      <c r="AI99">
        <v>22.1</v>
      </c>
      <c r="AJ99" t="s">
        <v>298</v>
      </c>
      <c r="AK99" t="str">
        <f t="shared" si="6"/>
        <v>http://www.amico.com/?download=files/product/drawings/as_dr_nfpa_dry_rotary_vane_vac_dup_mod.pdf</v>
      </c>
    </row>
    <row r="100" spans="2:37" ht="15">
      <c r="B100" s="126"/>
      <c r="C100" s="127"/>
      <c r="D100" s="127"/>
      <c r="E100" s="128"/>
      <c r="F100" s="128"/>
      <c r="G100" s="128"/>
      <c r="AI100">
        <v>41</v>
      </c>
      <c r="AJ100" t="s">
        <v>299</v>
      </c>
      <c r="AK100" t="str">
        <f t="shared" si="6"/>
        <v>http://www.amico.com/?download=files/product/drawings/as_dr_nfpa_dry_rotary_vane_vac_dup_mod.pdf</v>
      </c>
    </row>
    <row r="101" spans="2:37" ht="15">
      <c r="B101" s="147" t="s">
        <v>142</v>
      </c>
      <c r="C101" s="127">
        <f>IF($G$63=0,"",AH96)</f>
      </c>
      <c r="D101" s="127"/>
      <c r="E101" s="128">
        <f>IF(G$63=0,"",HYPERLINK(AH97))</f>
      </c>
      <c r="F101" s="128"/>
      <c r="G101" s="128"/>
      <c r="AI101">
        <v>51.3</v>
      </c>
      <c r="AJ101" t="s">
        <v>300</v>
      </c>
      <c r="AK101" t="str">
        <f t="shared" si="6"/>
        <v>http://www.amico.com/?download=files/product/drawings/as_dr_nfpa_dry_rotary_vane_vac_dup_mod.pdf</v>
      </c>
    </row>
    <row r="102" spans="2:37" ht="15">
      <c r="B102" s="148"/>
      <c r="C102" s="127"/>
      <c r="D102" s="127"/>
      <c r="E102" s="128"/>
      <c r="F102" s="128"/>
      <c r="G102" s="128"/>
      <c r="AI102">
        <v>77.8</v>
      </c>
      <c r="AJ102" t="s">
        <v>301</v>
      </c>
      <c r="AK102" t="str">
        <f t="shared" si="6"/>
        <v>http://www.amico.com/?download=files/product/drawings/as_dr_nfpa_dry_rotary_vane_vac_dup_mod.pdf</v>
      </c>
    </row>
    <row r="103" spans="2:37" ht="15">
      <c r="B103" s="147" t="s">
        <v>143</v>
      </c>
      <c r="C103" s="127">
        <f>IF($G$63=0,"",AH108)</f>
      </c>
      <c r="D103" s="127"/>
      <c r="E103" s="128">
        <f>IF(G$63=0,"",HYPERLINK(AH109))</f>
      </c>
      <c r="F103" s="128"/>
      <c r="G103" s="128"/>
      <c r="AI103">
        <v>103.4</v>
      </c>
      <c r="AJ103" t="s">
        <v>302</v>
      </c>
      <c r="AK103" t="str">
        <f t="shared" si="6"/>
        <v>http://www.amico.com/?download=files/product/drawings/as_dr_nfpa_dry_rotary_vane_vac_dup_mod.pdf</v>
      </c>
    </row>
    <row r="104" spans="2:37" ht="15">
      <c r="B104" s="148"/>
      <c r="C104" s="127"/>
      <c r="D104" s="127"/>
      <c r="E104" s="128"/>
      <c r="F104" s="128"/>
      <c r="G104" s="128"/>
      <c r="AJ104" s="20" t="s">
        <v>273</v>
      </c>
      <c r="AK104" s="21" t="s">
        <v>64</v>
      </c>
    </row>
    <row r="105" spans="2:7" ht="15">
      <c r="B105" s="147" t="s">
        <v>144</v>
      </c>
      <c r="C105" s="127">
        <f>IF($G$63=0,"",AH120)</f>
      </c>
      <c r="D105" s="127"/>
      <c r="E105" s="128">
        <f>IF(G$63=0,"",HYPERLINK(AH121))</f>
      </c>
      <c r="F105" s="128"/>
      <c r="G105" s="128"/>
    </row>
    <row r="106" spans="2:37" ht="15">
      <c r="B106" s="148"/>
      <c r="C106" s="127"/>
      <c r="D106" s="127"/>
      <c r="E106" s="128"/>
      <c r="F106" s="128"/>
      <c r="G106" s="128"/>
      <c r="AH106" s="4" t="s">
        <v>42</v>
      </c>
      <c r="AI106" s="4" t="s">
        <v>41</v>
      </c>
      <c r="AJ106" s="4" t="s">
        <v>9</v>
      </c>
      <c r="AK106" s="13"/>
    </row>
    <row r="107" spans="33:37" ht="15">
      <c r="AG107" s="72" t="s">
        <v>212</v>
      </c>
      <c r="AH107" s="73">
        <f>MATCH($G$63,AI107:AI115)+1</f>
        <v>2</v>
      </c>
      <c r="AI107" s="4">
        <v>0</v>
      </c>
      <c r="AJ107" t="s">
        <v>303</v>
      </c>
      <c r="AK107" t="s">
        <v>304</v>
      </c>
    </row>
    <row r="108" spans="2:37" ht="21">
      <c r="B108" s="149" t="s">
        <v>145</v>
      </c>
      <c r="C108" s="150"/>
      <c r="D108" s="150"/>
      <c r="E108" s="150"/>
      <c r="F108" s="150"/>
      <c r="G108" s="150"/>
      <c r="AG108" s="72"/>
      <c r="AH108" s="12" t="str">
        <f>INDEX(AI107:AK116,AH107,2)</f>
        <v>V-RVD-T-200P-SS-N-012</v>
      </c>
      <c r="AI108">
        <v>10.6</v>
      </c>
      <c r="AJ108" t="s">
        <v>303</v>
      </c>
      <c r="AK108" s="21" t="s">
        <v>304</v>
      </c>
    </row>
    <row r="109" spans="2:37" ht="15">
      <c r="B109" s="151"/>
      <c r="C109" s="151" t="s">
        <v>45</v>
      </c>
      <c r="D109" s="151"/>
      <c r="E109" s="152" t="s">
        <v>44</v>
      </c>
      <c r="F109" s="153"/>
      <c r="G109" s="153"/>
      <c r="AG109" s="72"/>
      <c r="AH109" s="14" t="str">
        <f>HYPERLINK(INDEX(AI107:AK116,AH107,3))</f>
        <v>http://www.amico.com/?download=files/product/drawings/as_dr_nfpa_dry_rotary_vane_vac_tri.pdf</v>
      </c>
      <c r="AI109">
        <v>16.5</v>
      </c>
      <c r="AJ109" t="s">
        <v>305</v>
      </c>
      <c r="AK109" t="str">
        <f aca="true" t="shared" si="7" ref="AK109:AK115">AK108</f>
        <v>http://www.amico.com/?download=files/product/drawings/as_dr_nfpa_dry_rotary_vane_vac_tri.pdf</v>
      </c>
    </row>
    <row r="110" spans="2:37" ht="15">
      <c r="B110" s="151"/>
      <c r="C110" s="151"/>
      <c r="D110" s="151"/>
      <c r="E110" s="152"/>
      <c r="F110" s="153"/>
      <c r="G110" s="153"/>
      <c r="AI110">
        <v>25</v>
      </c>
      <c r="AJ110" t="s">
        <v>306</v>
      </c>
      <c r="AK110" t="str">
        <f t="shared" si="7"/>
        <v>http://www.amico.com/?download=files/product/drawings/as_dr_nfpa_dry_rotary_vane_vac_tri.pdf</v>
      </c>
    </row>
    <row r="111" spans="2:37" ht="15">
      <c r="B111" s="151"/>
      <c r="C111" s="151"/>
      <c r="D111" s="151"/>
      <c r="E111" s="152"/>
      <c r="F111" s="153"/>
      <c r="G111" s="153"/>
      <c r="AI111">
        <v>44.2</v>
      </c>
      <c r="AJ111" t="s">
        <v>307</v>
      </c>
      <c r="AK111" t="str">
        <f t="shared" si="7"/>
        <v>http://www.amico.com/?download=files/product/drawings/as_dr_nfpa_dry_rotary_vane_vac_tri.pdf</v>
      </c>
    </row>
    <row r="112" spans="2:37" ht="15">
      <c r="B112" s="126" t="s">
        <v>28</v>
      </c>
      <c r="C112" s="127">
        <f>IF($G$63=0,"",AH132)</f>
      </c>
      <c r="D112" s="127"/>
      <c r="E112" s="128">
        <f>IF(G$63=0,"",HYPERLINK(AH133))</f>
      </c>
      <c r="F112" s="128"/>
      <c r="G112" s="128"/>
      <c r="AI112">
        <v>82</v>
      </c>
      <c r="AJ112" t="s">
        <v>308</v>
      </c>
      <c r="AK112" t="str">
        <f t="shared" si="7"/>
        <v>http://www.amico.com/?download=files/product/drawings/as_dr_nfpa_dry_rotary_vane_vac_tri.pdf</v>
      </c>
    </row>
    <row r="113" spans="2:37" ht="15">
      <c r="B113" s="126"/>
      <c r="C113" s="127"/>
      <c r="D113" s="127"/>
      <c r="E113" s="128"/>
      <c r="F113" s="128"/>
      <c r="G113" s="128"/>
      <c r="AI113">
        <v>102.5</v>
      </c>
      <c r="AJ113" t="s">
        <v>309</v>
      </c>
      <c r="AK113" t="str">
        <f t="shared" si="7"/>
        <v>http://www.amico.com/?download=files/product/drawings/as_dr_nfpa_dry_rotary_vane_vac_tri.pdf</v>
      </c>
    </row>
    <row r="114" spans="2:37" ht="15">
      <c r="B114" s="126" t="s">
        <v>29</v>
      </c>
      <c r="C114" s="127">
        <f>IF($G$63=0,"",AH143)</f>
      </c>
      <c r="D114" s="127"/>
      <c r="E114" s="128">
        <f>IF(G$63=0,"",HYPERLINK(AH144))</f>
      </c>
      <c r="F114" s="128"/>
      <c r="G114" s="128"/>
      <c r="AI114">
        <v>155.6</v>
      </c>
      <c r="AJ114" t="s">
        <v>310</v>
      </c>
      <c r="AK114" t="str">
        <f t="shared" si="7"/>
        <v>http://www.amico.com/?download=files/product/drawings/as_dr_nfpa_dry_rotary_vane_vac_tri.pdf</v>
      </c>
    </row>
    <row r="115" spans="2:37" ht="15">
      <c r="B115" s="126"/>
      <c r="C115" s="127"/>
      <c r="D115" s="127"/>
      <c r="E115" s="128"/>
      <c r="F115" s="128"/>
      <c r="G115" s="128"/>
      <c r="AI115">
        <v>206.8</v>
      </c>
      <c r="AJ115" t="s">
        <v>311</v>
      </c>
      <c r="AK115" t="str">
        <f t="shared" si="7"/>
        <v>http://www.amico.com/?download=files/product/drawings/as_dr_nfpa_dry_rotary_vane_vac_tri.pdf</v>
      </c>
    </row>
    <row r="116" spans="2:37" ht="15">
      <c r="B116" s="147" t="s">
        <v>142</v>
      </c>
      <c r="C116" s="127">
        <f>IF($G$63=0,"",AH154)</f>
      </c>
      <c r="D116" s="127"/>
      <c r="E116" s="128">
        <f>IF(G$63=0,"",HYPERLINK(AH155))</f>
      </c>
      <c r="F116" s="128"/>
      <c r="G116" s="128"/>
      <c r="AJ116" s="20" t="s">
        <v>273</v>
      </c>
      <c r="AK116" s="21" t="s">
        <v>64</v>
      </c>
    </row>
    <row r="117" spans="2:7" ht="15">
      <c r="B117" s="148"/>
      <c r="C117" s="127"/>
      <c r="D117" s="127"/>
      <c r="E117" s="128"/>
      <c r="F117" s="128"/>
      <c r="G117" s="128"/>
    </row>
    <row r="118" spans="2:37" ht="15">
      <c r="B118" s="147" t="s">
        <v>143</v>
      </c>
      <c r="C118" s="127">
        <f>IF($G$63=0,"",AH167)</f>
      </c>
      <c r="D118" s="127"/>
      <c r="E118" s="128">
        <f>IF(G$63=0,"",HYPERLINK(AH168))</f>
      </c>
      <c r="F118" s="128"/>
      <c r="G118" s="128"/>
      <c r="AH118" s="4" t="s">
        <v>42</v>
      </c>
      <c r="AI118" s="4" t="s">
        <v>41</v>
      </c>
      <c r="AJ118" s="4" t="s">
        <v>9</v>
      </c>
      <c r="AK118" s="13"/>
    </row>
    <row r="119" spans="2:37" ht="15">
      <c r="B119" s="148"/>
      <c r="C119" s="127"/>
      <c r="D119" s="127"/>
      <c r="E119" s="128"/>
      <c r="F119" s="128"/>
      <c r="G119" s="128"/>
      <c r="AG119" s="72" t="s">
        <v>212</v>
      </c>
      <c r="AH119" s="73">
        <f>MATCH($G$63,AI119:AI127)+1</f>
        <v>2</v>
      </c>
      <c r="AI119" s="4">
        <v>0</v>
      </c>
      <c r="AJ119" t="s">
        <v>312</v>
      </c>
      <c r="AK119" s="21" t="s">
        <v>313</v>
      </c>
    </row>
    <row r="120" spans="2:37" ht="15">
      <c r="B120" s="147" t="s">
        <v>144</v>
      </c>
      <c r="C120" s="127">
        <f>IF($G$63=0,"",AH180)</f>
      </c>
      <c r="D120" s="127"/>
      <c r="E120" s="128">
        <f>IF(G$63=0,"",HYPERLINK(AH181))</f>
      </c>
      <c r="F120" s="128"/>
      <c r="G120" s="128"/>
      <c r="AG120" s="72"/>
      <c r="AH120" s="12" t="str">
        <f>INDEX(AI119:AK128,AH119,2)</f>
        <v>V-RVD-Q-200P-SS-N-012</v>
      </c>
      <c r="AI120">
        <v>16</v>
      </c>
      <c r="AJ120" t="s">
        <v>312</v>
      </c>
      <c r="AK120" t="s">
        <v>313</v>
      </c>
    </row>
    <row r="121" spans="2:37" ht="15">
      <c r="B121" s="148"/>
      <c r="C121" s="127"/>
      <c r="D121" s="127"/>
      <c r="E121" s="128"/>
      <c r="F121" s="128"/>
      <c r="G121" s="128"/>
      <c r="AG121" s="72"/>
      <c r="AH121" s="14" t="str">
        <f>HYPERLINK(INDEX(AI119:AK128,AH119,3))</f>
        <v>http://www.amico.com/?download=files/product/drawings/as_dr_nfpa_dry_rotary_vane_vac_quad.pdf</v>
      </c>
      <c r="AI121">
        <v>24.8</v>
      </c>
      <c r="AJ121" t="s">
        <v>314</v>
      </c>
      <c r="AK121" t="str">
        <f aca="true" t="shared" si="8" ref="AK121:AK127">AK120</f>
        <v>http://www.amico.com/?download=files/product/drawings/as_dr_nfpa_dry_rotary_vane_vac_quad.pdf</v>
      </c>
    </row>
    <row r="122" spans="35:37" ht="15">
      <c r="AI122">
        <v>37.5</v>
      </c>
      <c r="AJ122" t="s">
        <v>315</v>
      </c>
      <c r="AK122" t="str">
        <f t="shared" si="8"/>
        <v>http://www.amico.com/?download=files/product/drawings/as_dr_nfpa_dry_rotary_vane_vac_quad.pdf</v>
      </c>
    </row>
    <row r="123" spans="35:37" ht="15">
      <c r="AI123">
        <v>66.3</v>
      </c>
      <c r="AJ123" t="s">
        <v>316</v>
      </c>
      <c r="AK123" t="str">
        <f t="shared" si="8"/>
        <v>http://www.amico.com/?download=files/product/drawings/as_dr_nfpa_dry_rotary_vane_vac_quad.pdf</v>
      </c>
    </row>
    <row r="124" spans="35:37" ht="15">
      <c r="AI124">
        <v>123</v>
      </c>
      <c r="AJ124" t="s">
        <v>317</v>
      </c>
      <c r="AK124" t="str">
        <f t="shared" si="8"/>
        <v>http://www.amico.com/?download=files/product/drawings/as_dr_nfpa_dry_rotary_vane_vac_quad.pdf</v>
      </c>
    </row>
    <row r="125" spans="35:37" ht="15">
      <c r="AI125">
        <v>153.9</v>
      </c>
      <c r="AJ125" t="s">
        <v>318</v>
      </c>
      <c r="AK125" t="str">
        <f t="shared" si="8"/>
        <v>http://www.amico.com/?download=files/product/drawings/as_dr_nfpa_dry_rotary_vane_vac_quad.pdf</v>
      </c>
    </row>
    <row r="126" spans="35:37" ht="15">
      <c r="AI126">
        <v>233.4</v>
      </c>
      <c r="AJ126" t="s">
        <v>319</v>
      </c>
      <c r="AK126" t="str">
        <f t="shared" si="8"/>
        <v>http://www.amico.com/?download=files/product/drawings/as_dr_nfpa_dry_rotary_vane_vac_quad.pdf</v>
      </c>
    </row>
    <row r="127" spans="35:37" ht="15">
      <c r="AI127">
        <v>310.2</v>
      </c>
      <c r="AJ127" t="s">
        <v>320</v>
      </c>
      <c r="AK127" t="str">
        <f t="shared" si="8"/>
        <v>http://www.amico.com/?download=files/product/drawings/as_dr_nfpa_dry_rotary_vane_vac_quad.pdf</v>
      </c>
    </row>
    <row r="128" spans="36:37" ht="15">
      <c r="AJ128" s="20" t="s">
        <v>273</v>
      </c>
      <c r="AK128" s="21" t="s">
        <v>64</v>
      </c>
    </row>
    <row r="130" spans="34:37" ht="15">
      <c r="AH130" s="4" t="s">
        <v>42</v>
      </c>
      <c r="AI130" s="4" t="s">
        <v>41</v>
      </c>
      <c r="AJ130" s="4" t="s">
        <v>9</v>
      </c>
      <c r="AK130" s="13"/>
    </row>
    <row r="131" spans="33:37" ht="15">
      <c r="AG131" s="72" t="s">
        <v>212</v>
      </c>
      <c r="AH131" s="73">
        <f>MATCH($G$63,AI131:AI138)+1</f>
        <v>2</v>
      </c>
      <c r="AI131" s="4">
        <v>0</v>
      </c>
      <c r="AJ131" t="s">
        <v>321</v>
      </c>
      <c r="AK131" t="s">
        <v>322</v>
      </c>
    </row>
    <row r="132" spans="33:37" ht="15">
      <c r="AG132" s="72"/>
      <c r="AH132" s="12" t="str">
        <f>INDEX(AI131:AK139,AH131,2)</f>
        <v>V-CCD-D-080P-TH-N-020</v>
      </c>
      <c r="AI132">
        <v>16</v>
      </c>
      <c r="AJ132" t="s">
        <v>321</v>
      </c>
      <c r="AK132" t="s">
        <v>322</v>
      </c>
    </row>
    <row r="133" spans="33:37" ht="15">
      <c r="AG133" s="72"/>
      <c r="AH133" s="14" t="str">
        <f>HYPERLINK(INDEX(AI131:AK139,AH131,3))</f>
        <v>http://www.amico.com/?download=files/product/drawings/as_dr_nfpa_contact_less_claw_vac_pump_dup_horiz.pdf</v>
      </c>
      <c r="AI133">
        <v>21</v>
      </c>
      <c r="AJ133" t="s">
        <v>323</v>
      </c>
      <c r="AK133" t="str">
        <f aca="true" t="shared" si="9" ref="AK133:AK138">AK132</f>
        <v>http://www.amico.com/?download=files/product/drawings/as_dr_nfpa_contact_less_claw_vac_pump_dup_horiz.pdf</v>
      </c>
    </row>
    <row r="134" spans="35:37" ht="15">
      <c r="AI134">
        <v>29</v>
      </c>
      <c r="AJ134" t="s">
        <v>324</v>
      </c>
      <c r="AK134" t="str">
        <f t="shared" si="9"/>
        <v>http://www.amico.com/?download=files/product/drawings/as_dr_nfpa_contact_less_claw_vac_pump_dup_horiz.pdf</v>
      </c>
    </row>
    <row r="135" spans="35:37" ht="15">
      <c r="AI135">
        <v>38</v>
      </c>
      <c r="AJ135" t="s">
        <v>325</v>
      </c>
      <c r="AK135" t="str">
        <f t="shared" si="9"/>
        <v>http://www.amico.com/?download=files/product/drawings/as_dr_nfpa_contact_less_claw_vac_pump_dup_horiz.pdf</v>
      </c>
    </row>
    <row r="136" spans="35:37" ht="15">
      <c r="AI136">
        <v>52</v>
      </c>
      <c r="AJ136" t="s">
        <v>326</v>
      </c>
      <c r="AK136" t="str">
        <f t="shared" si="9"/>
        <v>http://www.amico.com/?download=files/product/drawings/as_dr_nfpa_contact_less_claw_vac_pump_dup_horiz.pdf</v>
      </c>
    </row>
    <row r="137" spans="35:37" ht="15">
      <c r="AI137">
        <v>65</v>
      </c>
      <c r="AJ137" t="s">
        <v>327</v>
      </c>
      <c r="AK137" t="str">
        <f t="shared" si="9"/>
        <v>http://www.amico.com/?download=files/product/drawings/as_dr_nfpa_contact_less_claw_vac_pump_dup_horiz.pdf</v>
      </c>
    </row>
    <row r="138" spans="35:37" ht="15">
      <c r="AI138">
        <v>73</v>
      </c>
      <c r="AJ138" t="s">
        <v>328</v>
      </c>
      <c r="AK138" t="str">
        <f t="shared" si="9"/>
        <v>http://www.amico.com/?download=files/product/drawings/as_dr_nfpa_contact_less_claw_vac_pump_dup_horiz.pdf</v>
      </c>
    </row>
    <row r="139" spans="36:37" ht="15">
      <c r="AJ139" s="20" t="s">
        <v>273</v>
      </c>
      <c r="AK139" s="21" t="s">
        <v>64</v>
      </c>
    </row>
    <row r="141" spans="34:37" ht="15">
      <c r="AH141" s="4" t="s">
        <v>42</v>
      </c>
      <c r="AI141" s="4" t="s">
        <v>41</v>
      </c>
      <c r="AJ141" s="4" t="s">
        <v>9</v>
      </c>
      <c r="AK141" s="13"/>
    </row>
    <row r="142" spans="33:37" ht="15">
      <c r="AG142" s="72" t="s">
        <v>212</v>
      </c>
      <c r="AH142" s="73">
        <f>MATCH($G$63,AI142:AI149)+1</f>
        <v>2</v>
      </c>
      <c r="AI142" s="4">
        <v>0</v>
      </c>
      <c r="AJ142" t="s">
        <v>329</v>
      </c>
      <c r="AK142" t="s">
        <v>330</v>
      </c>
    </row>
    <row r="143" spans="33:37" ht="15">
      <c r="AG143" s="72"/>
      <c r="AH143" s="12" t="str">
        <f>INDEX(AI142:AK150,AH142,2)</f>
        <v>V-CCD-D-080P-TS-N-020</v>
      </c>
      <c r="AI143">
        <v>16</v>
      </c>
      <c r="AJ143" t="s">
        <v>329</v>
      </c>
      <c r="AK143" t="s">
        <v>330</v>
      </c>
    </row>
    <row r="144" spans="33:37" ht="15">
      <c r="AG144" s="72"/>
      <c r="AH144" s="14" t="str">
        <f>HYPERLINK(INDEX(AI142:AK150,AH142,3))</f>
        <v>http://www.amico.com/?download=files/product/drawings/as_dr_nfpa_contact_less_claw_vac_pump_dup_vert.pdf</v>
      </c>
      <c r="AI144">
        <v>21</v>
      </c>
      <c r="AJ144" t="s">
        <v>331</v>
      </c>
      <c r="AK144" t="str">
        <f aca="true" t="shared" si="10" ref="AK144:AK149">AK143</f>
        <v>http://www.amico.com/?download=files/product/drawings/as_dr_nfpa_contact_less_claw_vac_pump_dup_vert.pdf</v>
      </c>
    </row>
    <row r="145" spans="35:37" ht="15">
      <c r="AI145">
        <v>29</v>
      </c>
      <c r="AJ145" t="s">
        <v>332</v>
      </c>
      <c r="AK145" t="str">
        <f t="shared" si="10"/>
        <v>http://www.amico.com/?download=files/product/drawings/as_dr_nfpa_contact_less_claw_vac_pump_dup_vert.pdf</v>
      </c>
    </row>
    <row r="146" spans="35:37" ht="15">
      <c r="AI146">
        <v>38</v>
      </c>
      <c r="AJ146" t="s">
        <v>333</v>
      </c>
      <c r="AK146" t="str">
        <f t="shared" si="10"/>
        <v>http://www.amico.com/?download=files/product/drawings/as_dr_nfpa_contact_less_claw_vac_pump_dup_vert.pdf</v>
      </c>
    </row>
    <row r="147" spans="35:37" ht="15">
      <c r="AI147">
        <v>52</v>
      </c>
      <c r="AJ147" t="s">
        <v>334</v>
      </c>
      <c r="AK147" t="str">
        <f t="shared" si="10"/>
        <v>http://www.amico.com/?download=files/product/drawings/as_dr_nfpa_contact_less_claw_vac_pump_dup_vert.pdf</v>
      </c>
    </row>
    <row r="148" spans="35:37" ht="15">
      <c r="AI148">
        <v>65</v>
      </c>
      <c r="AJ148" t="s">
        <v>335</v>
      </c>
      <c r="AK148" t="str">
        <f t="shared" si="10"/>
        <v>http://www.amico.com/?download=files/product/drawings/as_dr_nfpa_contact_less_claw_vac_pump_dup_vert.pdf</v>
      </c>
    </row>
    <row r="149" spans="35:37" ht="15">
      <c r="AI149">
        <v>73</v>
      </c>
      <c r="AJ149" t="s">
        <v>336</v>
      </c>
      <c r="AK149" t="str">
        <f t="shared" si="10"/>
        <v>http://www.amico.com/?download=files/product/drawings/as_dr_nfpa_contact_less_claw_vac_pump_dup_vert.pdf</v>
      </c>
    </row>
    <row r="150" spans="36:37" ht="15">
      <c r="AJ150" s="20" t="s">
        <v>273</v>
      </c>
      <c r="AK150" s="21" t="s">
        <v>64</v>
      </c>
    </row>
    <row r="152" spans="34:37" ht="15">
      <c r="AH152" s="4" t="s">
        <v>42</v>
      </c>
      <c r="AI152" s="4" t="s">
        <v>41</v>
      </c>
      <c r="AJ152" s="4" t="s">
        <v>9</v>
      </c>
      <c r="AK152" s="13"/>
    </row>
    <row r="153" spans="33:37" ht="15">
      <c r="AG153" s="72" t="s">
        <v>212</v>
      </c>
      <c r="AH153" s="73">
        <f>MATCH($G$63,AI153:AI162)+1</f>
        <v>2</v>
      </c>
      <c r="AI153" s="4">
        <v>0</v>
      </c>
      <c r="AJ153" t="s">
        <v>112</v>
      </c>
      <c r="AK153" t="s">
        <v>121</v>
      </c>
    </row>
    <row r="154" spans="33:37" ht="15">
      <c r="AG154" s="72"/>
      <c r="AH154" s="12" t="str">
        <f>INDEX(AI153:AK163,AH153,2)</f>
        <v>V-CCD-D-200P-SS-N-020</v>
      </c>
      <c r="AI154">
        <v>16</v>
      </c>
      <c r="AJ154" t="s">
        <v>112</v>
      </c>
      <c r="AK154" t="s">
        <v>121</v>
      </c>
    </row>
    <row r="155" spans="33:37" ht="15">
      <c r="AG155" s="72"/>
      <c r="AH155" s="14" t="str">
        <f>HYPERLINK(INDEX(AI153:AK163,AH153,3))</f>
        <v>http://www.amico.com/?download=files/product/drawings/as_dr_nfpa_contact_less_claw_vac_pump_dup_mod.pdf</v>
      </c>
      <c r="AI155">
        <v>21</v>
      </c>
      <c r="AJ155" t="s">
        <v>113</v>
      </c>
      <c r="AK155" t="str">
        <f aca="true" t="shared" si="11" ref="AK155:AK162">AK154</f>
        <v>http://www.amico.com/?download=files/product/drawings/as_dr_nfpa_contact_less_claw_vac_pump_dup_mod.pdf</v>
      </c>
    </row>
    <row r="156" spans="35:37" ht="15">
      <c r="AI156">
        <v>29</v>
      </c>
      <c r="AJ156" t="s">
        <v>114</v>
      </c>
      <c r="AK156" t="str">
        <f t="shared" si="11"/>
        <v>http://www.amico.com/?download=files/product/drawings/as_dr_nfpa_contact_less_claw_vac_pump_dup_mod.pdf</v>
      </c>
    </row>
    <row r="157" spans="35:37" ht="15">
      <c r="AI157">
        <v>38</v>
      </c>
      <c r="AJ157" t="s">
        <v>115</v>
      </c>
      <c r="AK157" t="str">
        <f t="shared" si="11"/>
        <v>http://www.amico.com/?download=files/product/drawings/as_dr_nfpa_contact_less_claw_vac_pump_dup_mod.pdf</v>
      </c>
    </row>
    <row r="158" spans="35:37" ht="15">
      <c r="AI158">
        <v>52</v>
      </c>
      <c r="AJ158" t="s">
        <v>116</v>
      </c>
      <c r="AK158" t="str">
        <f t="shared" si="11"/>
        <v>http://www.amico.com/?download=files/product/drawings/as_dr_nfpa_contact_less_claw_vac_pump_dup_mod.pdf</v>
      </c>
    </row>
    <row r="159" spans="35:37" ht="15">
      <c r="AI159">
        <v>65</v>
      </c>
      <c r="AJ159" t="s">
        <v>117</v>
      </c>
      <c r="AK159" t="str">
        <f t="shared" si="11"/>
        <v>http://www.amico.com/?download=files/product/drawings/as_dr_nfpa_contact_less_claw_vac_pump_dup_mod.pdf</v>
      </c>
    </row>
    <row r="160" spans="35:37" ht="15">
      <c r="AI160">
        <v>110</v>
      </c>
      <c r="AJ160" t="s">
        <v>118</v>
      </c>
      <c r="AK160" t="str">
        <f t="shared" si="11"/>
        <v>http://www.amico.com/?download=files/product/drawings/as_dr_nfpa_contact_less_claw_vac_pump_dup_mod.pdf</v>
      </c>
    </row>
    <row r="161" spans="35:37" ht="15">
      <c r="AI161">
        <v>129</v>
      </c>
      <c r="AJ161" t="s">
        <v>119</v>
      </c>
      <c r="AK161" t="str">
        <f t="shared" si="11"/>
        <v>http://www.amico.com/?download=files/product/drawings/as_dr_nfpa_contact_less_claw_vac_pump_dup_mod.pdf</v>
      </c>
    </row>
    <row r="162" spans="35:37" ht="15">
      <c r="AI162">
        <v>215.3</v>
      </c>
      <c r="AJ162" t="s">
        <v>120</v>
      </c>
      <c r="AK162" t="str">
        <f t="shared" si="11"/>
        <v>http://www.amico.com/?download=files/product/drawings/as_dr_nfpa_contact_less_claw_vac_pump_dup_mod.pdf</v>
      </c>
    </row>
    <row r="163" spans="36:37" ht="15">
      <c r="AJ163" s="20" t="s">
        <v>273</v>
      </c>
      <c r="AK163" s="21" t="s">
        <v>64</v>
      </c>
    </row>
    <row r="165" spans="34:37" ht="15">
      <c r="AH165" s="4" t="s">
        <v>42</v>
      </c>
      <c r="AI165" s="4" t="s">
        <v>41</v>
      </c>
      <c r="AJ165" s="4" t="s">
        <v>9</v>
      </c>
      <c r="AK165" s="13"/>
    </row>
    <row r="166" spans="33:37" ht="15">
      <c r="AG166" s="72" t="s">
        <v>212</v>
      </c>
      <c r="AH166" s="73">
        <f>MATCH($G$63,AI166:AI175)+1</f>
        <v>2</v>
      </c>
      <c r="AI166" s="4">
        <v>0</v>
      </c>
      <c r="AJ166" t="s">
        <v>122</v>
      </c>
      <c r="AK166" t="s">
        <v>131</v>
      </c>
    </row>
    <row r="167" spans="33:37" ht="15">
      <c r="AG167" s="72"/>
      <c r="AH167" s="12" t="str">
        <f>INDEX(AI166:AK176,AH166,2)</f>
        <v>V-CCD-T-200P-SS-N-020</v>
      </c>
      <c r="AI167">
        <v>32</v>
      </c>
      <c r="AJ167" t="s">
        <v>122</v>
      </c>
      <c r="AK167" s="21" t="s">
        <v>131</v>
      </c>
    </row>
    <row r="168" spans="33:37" ht="15">
      <c r="AG168" s="72"/>
      <c r="AH168" s="14" t="str">
        <f>HYPERLINK(INDEX(AI166:AK176,AH166,3))</f>
        <v>http://www.amico.com/?download=files/product/drawings/as_dr_nfpa_contact_less_claw_vac_pump_tri.pdf</v>
      </c>
      <c r="AI168">
        <v>42</v>
      </c>
      <c r="AJ168" t="s">
        <v>123</v>
      </c>
      <c r="AK168" t="str">
        <f aca="true" t="shared" si="12" ref="AK168:AK175">AK167</f>
        <v>http://www.amico.com/?download=files/product/drawings/as_dr_nfpa_contact_less_claw_vac_pump_tri.pdf</v>
      </c>
    </row>
    <row r="169" spans="35:37" ht="15">
      <c r="AI169">
        <v>58</v>
      </c>
      <c r="AJ169" t="s">
        <v>124</v>
      </c>
      <c r="AK169" t="str">
        <f t="shared" si="12"/>
        <v>http://www.amico.com/?download=files/product/drawings/as_dr_nfpa_contact_less_claw_vac_pump_tri.pdf</v>
      </c>
    </row>
    <row r="170" spans="35:37" ht="15">
      <c r="AI170">
        <v>76</v>
      </c>
      <c r="AJ170" t="s">
        <v>125</v>
      </c>
      <c r="AK170" t="str">
        <f t="shared" si="12"/>
        <v>http://www.amico.com/?download=files/product/drawings/as_dr_nfpa_contact_less_claw_vac_pump_tri.pdf</v>
      </c>
    </row>
    <row r="171" spans="35:37" ht="15">
      <c r="AI171">
        <v>104</v>
      </c>
      <c r="AJ171" t="s">
        <v>126</v>
      </c>
      <c r="AK171" t="str">
        <f t="shared" si="12"/>
        <v>http://www.amico.com/?download=files/product/drawings/as_dr_nfpa_contact_less_claw_vac_pump_tri.pdf</v>
      </c>
    </row>
    <row r="172" spans="35:37" ht="15">
      <c r="AI172">
        <v>130</v>
      </c>
      <c r="AJ172" t="s">
        <v>127</v>
      </c>
      <c r="AK172" t="str">
        <f t="shared" si="12"/>
        <v>http://www.amico.com/?download=files/product/drawings/as_dr_nfpa_contact_less_claw_vac_pump_tri.pdf</v>
      </c>
    </row>
    <row r="173" spans="35:37" ht="15">
      <c r="AI173">
        <v>220</v>
      </c>
      <c r="AJ173" t="s">
        <v>128</v>
      </c>
      <c r="AK173" t="str">
        <f t="shared" si="12"/>
        <v>http://www.amico.com/?download=files/product/drawings/as_dr_nfpa_contact_less_claw_vac_pump_tri.pdf</v>
      </c>
    </row>
    <row r="174" spans="35:37" ht="15">
      <c r="AI174">
        <v>258</v>
      </c>
      <c r="AJ174" t="s">
        <v>129</v>
      </c>
      <c r="AK174" t="str">
        <f t="shared" si="12"/>
        <v>http://www.amico.com/?download=files/product/drawings/as_dr_nfpa_contact_less_claw_vac_pump_tri.pdf</v>
      </c>
    </row>
    <row r="175" spans="35:37" ht="15">
      <c r="AI175">
        <v>430.6</v>
      </c>
      <c r="AJ175" t="s">
        <v>130</v>
      </c>
      <c r="AK175" t="str">
        <f t="shared" si="12"/>
        <v>http://www.amico.com/?download=files/product/drawings/as_dr_nfpa_contact_less_claw_vac_pump_tri.pdf</v>
      </c>
    </row>
    <row r="176" spans="36:37" ht="15">
      <c r="AJ176" s="20" t="s">
        <v>273</v>
      </c>
      <c r="AK176" s="21" t="s">
        <v>64</v>
      </c>
    </row>
    <row r="178" spans="34:37" ht="15">
      <c r="AH178" s="4" t="s">
        <v>42</v>
      </c>
      <c r="AI178" s="4" t="s">
        <v>41</v>
      </c>
      <c r="AJ178" s="4" t="s">
        <v>9</v>
      </c>
      <c r="AK178" s="13"/>
    </row>
    <row r="179" spans="33:37" ht="15">
      <c r="AG179" s="72" t="s">
        <v>212</v>
      </c>
      <c r="AH179" s="73">
        <f>MATCH($G$63,AI179:AI188)+1</f>
        <v>2</v>
      </c>
      <c r="AI179" s="4">
        <v>0</v>
      </c>
      <c r="AJ179" t="s">
        <v>132</v>
      </c>
      <c r="AK179" s="21" t="s">
        <v>141</v>
      </c>
    </row>
    <row r="180" spans="33:37" ht="15">
      <c r="AG180" s="72"/>
      <c r="AH180" s="12" t="str">
        <f>INDEX(AI179:AK189,AH179,2)</f>
        <v>V-CCD-Q-200P-SS-N-020</v>
      </c>
      <c r="AI180">
        <v>48</v>
      </c>
      <c r="AJ180" t="s">
        <v>132</v>
      </c>
      <c r="AK180" s="21" t="s">
        <v>141</v>
      </c>
    </row>
    <row r="181" spans="33:37" ht="15">
      <c r="AG181" s="72"/>
      <c r="AH181" s="14" t="str">
        <f>HYPERLINK(INDEX(AI179:AK189,AH179,3))</f>
        <v>http://www.amico.com/?download=files/product/drawings/as_dr_nfpa_contact_less_claw_vac_pump_quad.pdf</v>
      </c>
      <c r="AI181">
        <v>63</v>
      </c>
      <c r="AJ181" t="s">
        <v>133</v>
      </c>
      <c r="AK181" t="str">
        <f aca="true" t="shared" si="13" ref="AK181:AK188">AK180</f>
        <v>http://www.amico.com/?download=files/product/drawings/as_dr_nfpa_contact_less_claw_vac_pump_quad.pdf</v>
      </c>
    </row>
    <row r="182" spans="35:37" ht="15">
      <c r="AI182">
        <v>87</v>
      </c>
      <c r="AJ182" t="s">
        <v>134</v>
      </c>
      <c r="AK182" t="str">
        <f t="shared" si="13"/>
        <v>http://www.amico.com/?download=files/product/drawings/as_dr_nfpa_contact_less_claw_vac_pump_quad.pdf</v>
      </c>
    </row>
    <row r="183" spans="35:37" ht="15">
      <c r="AI183">
        <v>114</v>
      </c>
      <c r="AJ183" t="s">
        <v>135</v>
      </c>
      <c r="AK183" t="str">
        <f t="shared" si="13"/>
        <v>http://www.amico.com/?download=files/product/drawings/as_dr_nfpa_contact_less_claw_vac_pump_quad.pdf</v>
      </c>
    </row>
    <row r="184" spans="35:37" ht="15">
      <c r="AI184">
        <v>156</v>
      </c>
      <c r="AJ184" t="s">
        <v>136</v>
      </c>
      <c r="AK184" t="str">
        <f t="shared" si="13"/>
        <v>http://www.amico.com/?download=files/product/drawings/as_dr_nfpa_contact_less_claw_vac_pump_quad.pdf</v>
      </c>
    </row>
    <row r="185" spans="35:37" ht="15">
      <c r="AI185">
        <v>195</v>
      </c>
      <c r="AJ185" t="s">
        <v>137</v>
      </c>
      <c r="AK185" t="str">
        <f t="shared" si="13"/>
        <v>http://www.amico.com/?download=files/product/drawings/as_dr_nfpa_contact_less_claw_vac_pump_quad.pdf</v>
      </c>
    </row>
    <row r="186" spans="35:37" ht="15">
      <c r="AI186">
        <v>330</v>
      </c>
      <c r="AJ186" t="s">
        <v>138</v>
      </c>
      <c r="AK186" t="str">
        <f t="shared" si="13"/>
        <v>http://www.amico.com/?download=files/product/drawings/as_dr_nfpa_contact_less_claw_vac_pump_quad.pdf</v>
      </c>
    </row>
    <row r="187" spans="35:37" ht="15">
      <c r="AI187">
        <v>387</v>
      </c>
      <c r="AJ187" t="s">
        <v>139</v>
      </c>
      <c r="AK187" t="str">
        <f t="shared" si="13"/>
        <v>http://www.amico.com/?download=files/product/drawings/as_dr_nfpa_contact_less_claw_vac_pump_quad.pdf</v>
      </c>
    </row>
    <row r="188" spans="35:37" ht="15">
      <c r="AI188">
        <v>645.9</v>
      </c>
      <c r="AJ188" t="s">
        <v>140</v>
      </c>
      <c r="AK188" t="str">
        <f t="shared" si="13"/>
        <v>http://www.amico.com/?download=files/product/drawings/as_dr_nfpa_contact_less_claw_vac_pump_quad.pdf</v>
      </c>
    </row>
    <row r="189" spans="36:37" ht="15">
      <c r="AJ189" s="20" t="s">
        <v>273</v>
      </c>
      <c r="AK189" s="21" t="s">
        <v>64</v>
      </c>
    </row>
  </sheetData>
  <sheetProtection sheet="1" objects="1" scenarios="1" selectLockedCells="1"/>
  <mergeCells count="114">
    <mergeCell ref="C79:D81"/>
    <mergeCell ref="C90:D91"/>
    <mergeCell ref="C88:D89"/>
    <mergeCell ref="G39:G42"/>
    <mergeCell ref="C48:C50"/>
    <mergeCell ref="D48:D50"/>
    <mergeCell ref="B120:B121"/>
    <mergeCell ref="C120:D121"/>
    <mergeCell ref="E120:G121"/>
    <mergeCell ref="A65:G65"/>
    <mergeCell ref="A67:G67"/>
    <mergeCell ref="B116:B117"/>
    <mergeCell ref="C116:D117"/>
    <mergeCell ref="E116:G117"/>
    <mergeCell ref="B118:B119"/>
    <mergeCell ref="C118:D119"/>
    <mergeCell ref="E118:G119"/>
    <mergeCell ref="B78:G78"/>
    <mergeCell ref="E79:G81"/>
    <mergeCell ref="E82:G83"/>
    <mergeCell ref="E84:G85"/>
    <mergeCell ref="E86:G87"/>
    <mergeCell ref="E88:G89"/>
    <mergeCell ref="E90:G91"/>
    <mergeCell ref="A77:G77"/>
    <mergeCell ref="B79:B81"/>
    <mergeCell ref="B86:B87"/>
    <mergeCell ref="B103:B104"/>
    <mergeCell ref="C103:D104"/>
    <mergeCell ref="E103:G104"/>
    <mergeCell ref="C82:D83"/>
    <mergeCell ref="C86:D87"/>
    <mergeCell ref="C84:D85"/>
    <mergeCell ref="B93:G93"/>
    <mergeCell ref="B94:B96"/>
    <mergeCell ref="C94:D96"/>
    <mergeCell ref="E94:G96"/>
    <mergeCell ref="B97:B98"/>
    <mergeCell ref="C97:D98"/>
    <mergeCell ref="E97:G98"/>
    <mergeCell ref="B90:B91"/>
    <mergeCell ref="B88:B89"/>
    <mergeCell ref="B99:B100"/>
    <mergeCell ref="C99:D100"/>
    <mergeCell ref="E99:G100"/>
    <mergeCell ref="B101:B102"/>
    <mergeCell ref="C101:D102"/>
    <mergeCell ref="E101:G102"/>
    <mergeCell ref="B82:B83"/>
    <mergeCell ref="C9:G9"/>
    <mergeCell ref="C11:G11"/>
    <mergeCell ref="A13:G13"/>
    <mergeCell ref="A10:G10"/>
    <mergeCell ref="A12:G12"/>
    <mergeCell ref="A14:G14"/>
    <mergeCell ref="A63:F63"/>
    <mergeCell ref="A62:F62"/>
    <mergeCell ref="A61:F61"/>
    <mergeCell ref="C18:G19"/>
    <mergeCell ref="E48:E50"/>
    <mergeCell ref="F48:F50"/>
    <mergeCell ref="G48:G50"/>
    <mergeCell ref="G16:G17"/>
    <mergeCell ref="C15:G15"/>
    <mergeCell ref="A28:B29"/>
    <mergeCell ref="A40:B41"/>
    <mergeCell ref="D70:F70"/>
    <mergeCell ref="D71:F71"/>
    <mergeCell ref="D72:F72"/>
    <mergeCell ref="D73:F73"/>
    <mergeCell ref="D74:F74"/>
    <mergeCell ref="D75:F75"/>
    <mergeCell ref="A1:G5"/>
    <mergeCell ref="B114:B115"/>
    <mergeCell ref="C114:D115"/>
    <mergeCell ref="E114:G115"/>
    <mergeCell ref="B112:B113"/>
    <mergeCell ref="C112:D113"/>
    <mergeCell ref="E112:G113"/>
    <mergeCell ref="A15:B17"/>
    <mergeCell ref="A18:B19"/>
    <mergeCell ref="A59:B59"/>
    <mergeCell ref="C16:C17"/>
    <mergeCell ref="D16:D17"/>
    <mergeCell ref="E16:E17"/>
    <mergeCell ref="F16:F17"/>
    <mergeCell ref="A49:B50"/>
    <mergeCell ref="B105:B106"/>
    <mergeCell ref="C105:D106"/>
    <mergeCell ref="E105:G106"/>
    <mergeCell ref="B84:B85"/>
    <mergeCell ref="B108:G108"/>
    <mergeCell ref="B109:B111"/>
    <mergeCell ref="C109:D111"/>
    <mergeCell ref="E109:G111"/>
    <mergeCell ref="A9:B9"/>
    <mergeCell ref="B68:F68"/>
    <mergeCell ref="A7:G7"/>
    <mergeCell ref="A11:B11"/>
    <mergeCell ref="F58:F59"/>
    <mergeCell ref="E58:E59"/>
    <mergeCell ref="D58:D59"/>
    <mergeCell ref="C58:C59"/>
    <mergeCell ref="A60:G60"/>
    <mergeCell ref="C27:C30"/>
    <mergeCell ref="D27:D30"/>
    <mergeCell ref="E27:E30"/>
    <mergeCell ref="F27:F30"/>
    <mergeCell ref="G27:G30"/>
    <mergeCell ref="C39:C42"/>
    <mergeCell ref="D39:D42"/>
    <mergeCell ref="E39:E42"/>
    <mergeCell ref="F39:F42"/>
    <mergeCell ref="A66:G66"/>
  </mergeCells>
  <hyperlinks>
    <hyperlink ref="AK10" r:id="rId1" display="www.amico.com"/>
    <hyperlink ref="AK9" r:id="rId2" display="http://www.amico.com/?download=files/product/drawings/as_dr_nfpa_lubricated_rotary_vane_vac_dup_horiz.pdf"/>
    <hyperlink ref="AK42" r:id="rId3" display="http://www.amico.com/?download=files/product/drawings/as_dr_nfpa_lubricated_rotary_vane_vac_tri.pdf"/>
    <hyperlink ref="AK41" r:id="rId4" display="http://www.amico.com/?download=files/product/drawings/as_dr_nfpa_lubricated_rotary_vane_vac_tri.pdf"/>
    <hyperlink ref="AK21" r:id="rId5" display="www.amico.com"/>
    <hyperlink ref="AK38" r:id="rId6" display="www.amico.com"/>
    <hyperlink ref="AK55" r:id="rId7" display="www.amico.com"/>
    <hyperlink ref="AK72" r:id="rId8" display="www.amico.com"/>
    <hyperlink ref="AK71" r:id="rId9" display="http://www.amico.com/?download=files/product/drawings/as_dr_nfpa_lubricated_rotary_vane_vac_quad.pdf"/>
    <hyperlink ref="AK70" r:id="rId10" display="http://www.amico.com/?download=files/product/drawings/as_dr_nfpa_lubricated_rotary_vane_vac_quad.pdf"/>
    <hyperlink ref="AK69" r:id="rId11" display="http://www.amico.com/?download=files/product/drawings/as_dr_nfpa_lubricated_rotary_vane_vac_quad.pdf"/>
    <hyperlink ref="AK68" r:id="rId12" display="http://www.amico.com/?download=files/product/drawings/as_dr_nfpa_lubricated_rotary_vane_vac_quad.pdf"/>
    <hyperlink ref="AK67" r:id="rId13" display="http://www.amico.com/?download=files/product/drawings/as_dr_nfpa_lubricated_rotary_vane_vac_quad.pdf"/>
    <hyperlink ref="AK66" r:id="rId14" display="http://www.amico.com/?download=files/product/drawings/as_dr_nfpa_lubricated_rotary_vane_vac_quad.pdf"/>
    <hyperlink ref="AK65" r:id="rId15" display="http://www.amico.com/?download=files/product/drawings/as_dr_nfpa_lubricated_rotary_vane_vac_quad.pdf"/>
    <hyperlink ref="AK64" r:id="rId16" display="http://www.amico.com/?download=files/product/drawings/as_dr_nfpa_lubricated_rotary_vane_vac_quad.pdf"/>
    <hyperlink ref="AK63" r:id="rId17" display="http://www.amico.com/?download=files/product/drawings/as_dr_nfpa_lubricated_rotary_vane_vac_quad.pdf"/>
    <hyperlink ref="AK62" r:id="rId18" display="http://www.amico.com/?download=files/product/drawings/as_dr_nfpa_lubricated_rotary_vane_vac_quad.pdf"/>
    <hyperlink ref="AK61" r:id="rId19" display="http://www.amico.com/?download=files/product/drawings/as_dr_nfpa_lubricated_rotary_vane_vac_quad.pdf"/>
    <hyperlink ref="AK60" r:id="rId20" display="http://www.amico.com/?download=files/product/drawings/as_dr_nfpa_lubricated_rotary_vane_vac_quad.pdf"/>
    <hyperlink ref="AK59" r:id="rId21" display="http://www.amico.com/?download=files/product/drawings/as_dr_nfpa_lubricated_rotary_vane_vac_quad.pdf"/>
    <hyperlink ref="AK58" r:id="rId22" display="http://www.amico.com/?download=files/product/drawings/as_dr_nfpa_lubricated_rotary_vane_vac_quad.pdf"/>
    <hyperlink ref="AK77" r:id="rId23" display="http://www.amico.com/?download=files/product/drawings/as_dr_nfpa_lubricated_rotary_vane_vac_quad.pdf"/>
    <hyperlink ref="AK76" r:id="rId24" display="http://www.amico.com/?download=files/product/drawings/as_dr_nfpa_lubricated_rotary_vane_vac_quad.pdf"/>
    <hyperlink ref="AK75" r:id="rId25" display="http://www.amico.com/?download=files/product/drawings/as_dr_nfpa_lubricated_rotary_vane_vac_quad.pdf"/>
    <hyperlink ref="AK82" r:id="rId26" display="www.amico.com"/>
    <hyperlink ref="AK87" r:id="rId27" display="http://www.amico.com/?download=files/product/drawings/as_dr_nfpa_lubricated_rotary_vane_vac_quad.pdf"/>
    <hyperlink ref="AK86" r:id="rId28" display="http://www.amico.com/?download=files/product/drawings/as_dr_nfpa_lubricated_rotary_vane_vac_quad.pdf"/>
    <hyperlink ref="AK92" r:id="rId29" display="www.amico.com"/>
    <hyperlink ref="AK85" r:id="rId30" display="http://www.amico.com/?download=files/product/drawings/as_dr_nfpa_lubricated_rotary_vane_vac_quad.pdf"/>
    <hyperlink ref="AK97" r:id="rId31" display="http://www.amico.com/?download=files/product/drawings/as_dr_nfpa_lubricated_rotary_vane_vac_quad.pdf"/>
    <hyperlink ref="AK96" r:id="rId32" display="http://www.amico.com/?download=files/product/drawings/as_dr_nfpa_lubricated_rotary_vane_vac_quad.pdf"/>
    <hyperlink ref="AK95" r:id="rId33" display="http://www.amico.com/?download=files/product/drawings/as_dr_nfpa_lubricated_rotary_vane_vac_quad.pdf"/>
    <hyperlink ref="AK104" r:id="rId34" display="www.amico.com"/>
    <hyperlink ref="AK109" r:id="rId35" display="http://www.amico.com/?download=files/product/drawings/as_dr_nfpa_lubricated_rotary_vane_vac_quad.pdf"/>
    <hyperlink ref="AK108" r:id="rId36" display="http://www.amico.com/?download=files/product/drawings/as_dr_nfpa_dry_rotary_vane_vac_tri.pdf"/>
    <hyperlink ref="AK107" r:id="rId37" display="http://www.amico.com/?download=files/product/drawings/as_dr_nfpa_lubricated_rotary_vane_vac_quad.pdf"/>
    <hyperlink ref="AK116" r:id="rId38" display="www.amico.com"/>
    <hyperlink ref="AK121" r:id="rId39" display="http://www.amico.com/?download=files/product/drawings/as_dr_nfpa_lubricated_rotary_vane_vac_quad.pdf"/>
    <hyperlink ref="AK120" r:id="rId40" display="http://www.amico.com/?download=files/product/drawings/as_dr_nfpa_dry_rotary_vane_vac_tri.pdf"/>
    <hyperlink ref="AK128" r:id="rId41" display="www.amico.com"/>
    <hyperlink ref="AK119" r:id="rId42" display="http://www.amico.com/?download=files/product/drawings/as_dr_nfpa_dry_rotary_vane_vac_quad.pdf"/>
    <hyperlink ref="AK133" r:id="rId43" display="http://www.amico.com/?download=files/product/drawings/as_dr_nfpa_lubricated_rotary_vane_vac_quad.pdf"/>
    <hyperlink ref="AK132" r:id="rId44" display="http://www.amico.com/?download=files/product/drawings/as_dr_nfpa_dry_rotary_vane_vac_tri.pdf"/>
    <hyperlink ref="AK139" r:id="rId45" display="www.amico.com"/>
    <hyperlink ref="AK144" r:id="rId46" display="http://www.amico.com/?download=files/product/drawings/as_dr_nfpa_lubricated_rotary_vane_vac_quad.pdf"/>
    <hyperlink ref="AK143" r:id="rId47" display="http://www.amico.com/?download=files/product/drawings/as_dr_nfpa_dry_rotary_vane_vac_tri.pdf"/>
    <hyperlink ref="AK150" r:id="rId48" display="www.amico.com"/>
    <hyperlink ref="AK142" r:id="rId49" display="http://www.amico.com/?download=files/product/drawings/as_dr_nfpa_dry_rotary_vane_vac_tri.pdf"/>
    <hyperlink ref="AK131" r:id="rId50" display="http://www.amico.com/?download=files/product/drawings/as_dr_nfpa_dry_rotary_vane_vac_tri.pdf"/>
    <hyperlink ref="AK155" r:id="rId51" display="http://www.amico.com/?download=files/product/drawings/as_dr_nfpa_lubricated_rotary_vane_vac_quad.pdf"/>
    <hyperlink ref="AK154" r:id="rId52" display="http://www.amico.com/?download=files/product/drawings/as_dr_nfpa_dry_rotary_vane_vac_tri.pdf"/>
    <hyperlink ref="AK161" r:id="rId53" display="www.amico.com"/>
    <hyperlink ref="AK163" r:id="rId54" display="www.amico.com"/>
    <hyperlink ref="AK153" r:id="rId55" display="http://www.amico.com/?download=files/product/drawings/as_dr_nfpa_dry_rotary_vane_vac_tri.pdf"/>
    <hyperlink ref="AK168" r:id="rId56" display="http://www.amico.com/?download=files/product/drawings/as_dr_nfpa_lubricated_rotary_vane_vac_quad.pdf"/>
    <hyperlink ref="AK167" r:id="rId57" display="http://www.amico.com/?download=files/product/drawings/as_dr_nfpa_contact_less_claw_vac_pump_tri.pdf"/>
    <hyperlink ref="AK174" r:id="rId58" display="www.amico.com"/>
    <hyperlink ref="AK176" r:id="rId59" display="www.amico.com"/>
    <hyperlink ref="AK166" r:id="rId60" display="http://www.amico.com/?download=files/product/drawings/as_dr_nfpa_dry_rotary_vane_vac_tri.pdf"/>
    <hyperlink ref="AK189" r:id="rId61" display="www.amico.com"/>
    <hyperlink ref="AK180" r:id="rId62" display="http://www.amico.com/?download=files/product/drawings/as_dr_nfpa_contact_less_claw_vac_pump_quad.pdf"/>
    <hyperlink ref="AK179" r:id="rId63" display="http://www.amico.com/?download=files/product/drawings/as_dr_nfpa_contact_less_claw_vac_pump_quad.pdf"/>
    <hyperlink ref="D71" r:id="rId64" display="as-usa@amico.com"/>
    <hyperlink ref="D72" r:id="rId65" display="as-canada@amico.com"/>
    <hyperlink ref="D73" r:id="rId66" display="as-intl@amico.com"/>
    <hyperlink ref="D74" r:id="rId67" display="as-parts@amico.com"/>
    <hyperlink ref="D75" r:id="rId68" display="as-techsupport@amico.com"/>
  </hyperlinks>
  <printOptions/>
  <pageMargins left="0.7" right="0.7" top="0.75" bottom="0.75" header="0.3" footer="0.3"/>
  <pageSetup fitToHeight="0" fitToWidth="1" horizontalDpi="600" verticalDpi="600" orientation="portrait" scale="73" r:id="rId70"/>
  <rowBreaks count="1" manualBreakCount="1">
    <brk id="63" max="6" man="1"/>
  </rowBreaks>
  <drawing r:id="rId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6"/>
  <sheetViews>
    <sheetView zoomScale="85" zoomScaleNormal="85" zoomScalePageLayoutView="0" workbookViewId="0" topLeftCell="A1">
      <selection activeCell="C9" sqref="C9:G9"/>
    </sheetView>
  </sheetViews>
  <sheetFormatPr defaultColWidth="9.140625" defaultRowHeight="15"/>
  <cols>
    <col min="1" max="1" width="9.140625" style="72" customWidth="1"/>
    <col min="2" max="2" width="34.7109375" style="72" customWidth="1"/>
    <col min="3" max="3" width="20.28125" style="72" customWidth="1"/>
    <col min="4" max="4" width="16.8515625" style="72" customWidth="1"/>
    <col min="5" max="5" width="15.57421875" style="72" customWidth="1"/>
    <col min="6" max="6" width="15.8515625" style="72" customWidth="1"/>
    <col min="7" max="7" width="15.00390625" style="72" customWidth="1"/>
    <col min="8" max="26" width="9.140625" style="72" customWidth="1"/>
    <col min="27" max="41" width="9.140625" style="72" hidden="1" customWidth="1"/>
    <col min="42" max="42" width="21.8515625" style="72" hidden="1" customWidth="1"/>
    <col min="43" max="43" width="9.140625" style="72" hidden="1" customWidth="1"/>
    <col min="44" max="44" width="28.421875" style="72" hidden="1" customWidth="1"/>
    <col min="45" max="45" width="9.140625" style="72" hidden="1" customWidth="1"/>
    <col min="46" max="16384" width="9.140625" style="72" customWidth="1"/>
  </cols>
  <sheetData>
    <row r="1" spans="1:7" ht="15">
      <c r="A1" s="125"/>
      <c r="B1" s="125"/>
      <c r="C1" s="125"/>
      <c r="D1" s="125"/>
      <c r="E1" s="125"/>
      <c r="F1" s="125"/>
      <c r="G1" s="125"/>
    </row>
    <row r="2" spans="1:44" ht="15">
      <c r="A2" s="125"/>
      <c r="B2" s="125"/>
      <c r="C2" s="125"/>
      <c r="D2" s="125"/>
      <c r="E2" s="125"/>
      <c r="F2" s="125"/>
      <c r="G2" s="125"/>
      <c r="AP2" s="4" t="s">
        <v>42</v>
      </c>
      <c r="AQ2" s="4" t="s">
        <v>41</v>
      </c>
      <c r="AR2" s="4" t="s">
        <v>9</v>
      </c>
    </row>
    <row r="3" spans="1:45" ht="15">
      <c r="A3" s="125"/>
      <c r="B3" s="125"/>
      <c r="C3" s="125"/>
      <c r="D3" s="125"/>
      <c r="E3" s="125"/>
      <c r="F3" s="125"/>
      <c r="G3" s="125"/>
      <c r="AO3" s="72" t="s">
        <v>212</v>
      </c>
      <c r="AP3" s="73" t="e">
        <f>MATCH($G$83,AQ3:AQ9)+1</f>
        <v>#N/A</v>
      </c>
      <c r="AQ3" s="72">
        <v>1</v>
      </c>
      <c r="AR3" s="72" t="s">
        <v>206</v>
      </c>
      <c r="AS3" s="72" t="s">
        <v>207</v>
      </c>
    </row>
    <row r="4" spans="1:45" ht="15">
      <c r="A4" s="125"/>
      <c r="B4" s="125"/>
      <c r="C4" s="125"/>
      <c r="D4" s="125"/>
      <c r="E4" s="125"/>
      <c r="F4" s="125"/>
      <c r="G4" s="125"/>
      <c r="AP4" s="12" t="e">
        <f>INDEX(AQ3:AS9,AP3,2)</f>
        <v>#N/A</v>
      </c>
      <c r="AQ4" s="72">
        <v>5.6</v>
      </c>
      <c r="AR4" s="72" t="s">
        <v>206</v>
      </c>
      <c r="AS4" s="72" t="s">
        <v>207</v>
      </c>
    </row>
    <row r="5" spans="1:45" ht="15">
      <c r="A5" s="125"/>
      <c r="B5" s="125"/>
      <c r="C5" s="125"/>
      <c r="D5" s="125"/>
      <c r="E5" s="125"/>
      <c r="F5" s="125"/>
      <c r="G5" s="125"/>
      <c r="AP5" s="14" t="e">
        <f>HYPERLINK(INDEX(AQ3:AS9,AP3,3))</f>
        <v>#N/A</v>
      </c>
      <c r="AQ5" s="72">
        <v>8.5</v>
      </c>
      <c r="AR5" s="72" t="s">
        <v>208</v>
      </c>
      <c r="AS5" s="72" t="str">
        <f>AS4</f>
        <v>http://www.amico.com/?download=files/product/drawings/as_dr_nfpa_scroll_compressor_dup_horiz.pdf</v>
      </c>
    </row>
    <row r="6" spans="1:45" ht="15">
      <c r="A6" s="97"/>
      <c r="B6" s="97"/>
      <c r="C6" s="97"/>
      <c r="D6" s="97"/>
      <c r="E6" s="97"/>
      <c r="F6" s="97"/>
      <c r="G6" s="97"/>
      <c r="AQ6" s="72">
        <v>14.1</v>
      </c>
      <c r="AR6" s="72" t="s">
        <v>209</v>
      </c>
      <c r="AS6" s="72" t="str">
        <f>AS5</f>
        <v>http://www.amico.com/?download=files/product/drawings/as_dr_nfpa_scroll_compressor_dup_horiz.pdf</v>
      </c>
    </row>
    <row r="7" spans="1:45" ht="18">
      <c r="A7" s="108" t="s">
        <v>352</v>
      </c>
      <c r="B7" s="108"/>
      <c r="C7" s="108"/>
      <c r="D7" s="108"/>
      <c r="E7" s="108"/>
      <c r="F7" s="108"/>
      <c r="G7" s="108"/>
      <c r="AQ7" s="72">
        <v>24</v>
      </c>
      <c r="AR7" s="72" t="s">
        <v>210</v>
      </c>
      <c r="AS7" s="72" t="str">
        <f>AS6</f>
        <v>http://www.amico.com/?download=files/product/drawings/as_dr_nfpa_scroll_compressor_dup_horiz.pdf</v>
      </c>
    </row>
    <row r="8" spans="1:45" ht="15.75">
      <c r="A8" s="182"/>
      <c r="B8" s="182"/>
      <c r="C8" s="182"/>
      <c r="D8" s="182"/>
      <c r="E8" s="182"/>
      <c r="F8" s="182"/>
      <c r="G8" s="182"/>
      <c r="AQ8" s="72">
        <v>32</v>
      </c>
      <c r="AR8" s="72" t="s">
        <v>211</v>
      </c>
      <c r="AS8" s="72" t="str">
        <f>AS7</f>
        <v>http://www.amico.com/?download=files/product/drawings/as_dr_nfpa_scroll_compressor_dup_horiz.pdf</v>
      </c>
    </row>
    <row r="9" spans="1:45" ht="15">
      <c r="A9" s="109" t="s">
        <v>0</v>
      </c>
      <c r="B9" s="110"/>
      <c r="C9" s="154"/>
      <c r="D9" s="155"/>
      <c r="E9" s="155"/>
      <c r="F9" s="155"/>
      <c r="G9" s="156"/>
      <c r="AR9" s="74" t="s">
        <v>63</v>
      </c>
      <c r="AS9" s="75" t="s">
        <v>64</v>
      </c>
    </row>
    <row r="10" spans="1:40" ht="15">
      <c r="A10" s="161"/>
      <c r="B10" s="161"/>
      <c r="C10" s="161"/>
      <c r="D10" s="161"/>
      <c r="E10" s="161"/>
      <c r="F10" s="161"/>
      <c r="G10" s="161"/>
      <c r="AA10" s="4"/>
      <c r="AB10" s="4"/>
      <c r="AC10" s="4" t="s">
        <v>156</v>
      </c>
      <c r="AD10" s="4"/>
      <c r="AE10" s="4"/>
      <c r="AG10" s="4"/>
      <c r="AH10" s="4" t="s">
        <v>10</v>
      </c>
      <c r="AI10" s="4"/>
      <c r="AK10" s="4"/>
      <c r="AL10" s="4" t="s">
        <v>163</v>
      </c>
      <c r="AM10" s="4"/>
      <c r="AN10" s="4"/>
    </row>
    <row r="11" spans="1:44" ht="15">
      <c r="A11" s="109" t="s">
        <v>1</v>
      </c>
      <c r="B11" s="110"/>
      <c r="C11" s="157"/>
      <c r="D11" s="158"/>
      <c r="E11" s="158"/>
      <c r="F11" s="158"/>
      <c r="G11" s="159"/>
      <c r="AA11" s="4"/>
      <c r="AB11" s="4"/>
      <c r="AC11" s="195" t="s">
        <v>157</v>
      </c>
      <c r="AD11" s="195"/>
      <c r="AE11" s="4"/>
      <c r="AG11" s="4"/>
      <c r="AH11" s="55" t="s">
        <v>11</v>
      </c>
      <c r="AI11" s="55" t="s">
        <v>12</v>
      </c>
      <c r="AK11" s="4"/>
      <c r="AL11" s="55" t="s">
        <v>164</v>
      </c>
      <c r="AM11" s="55" t="s">
        <v>165</v>
      </c>
      <c r="AN11" s="4"/>
      <c r="AP11" s="4" t="s">
        <v>42</v>
      </c>
      <c r="AQ11" s="4" t="s">
        <v>41</v>
      </c>
      <c r="AR11" s="4" t="s">
        <v>9</v>
      </c>
    </row>
    <row r="12" spans="1:45" ht="15">
      <c r="A12" s="161"/>
      <c r="B12" s="161"/>
      <c r="C12" s="161"/>
      <c r="D12" s="161"/>
      <c r="E12" s="161"/>
      <c r="F12" s="161"/>
      <c r="G12" s="161"/>
      <c r="AA12" s="4"/>
      <c r="AB12" s="4"/>
      <c r="AC12" s="55" t="s">
        <v>158</v>
      </c>
      <c r="AD12" s="55" t="s">
        <v>159</v>
      </c>
      <c r="AE12" s="55" t="s">
        <v>160</v>
      </c>
      <c r="AG12" s="7">
        <f>HLOOKUP(AH12,AH12:AH18,MATCH(G77,AH12:AH18,1))</f>
        <v>0</v>
      </c>
      <c r="AH12" s="4">
        <v>0</v>
      </c>
      <c r="AI12" s="8">
        <v>1</v>
      </c>
      <c r="AK12" s="7">
        <f>HLOOKUP((AN12*100),AN12:AN60,MATCH(G81,AN12:AN60,-1))</f>
        <v>0</v>
      </c>
      <c r="AL12" s="55">
        <v>0</v>
      </c>
      <c r="AM12" s="55">
        <v>0</v>
      </c>
      <c r="AN12" s="55">
        <v>400</v>
      </c>
      <c r="AO12" s="72" t="s">
        <v>212</v>
      </c>
      <c r="AP12" s="73" t="e">
        <f>MATCH($G$83,AQ12:AQ19)+1</f>
        <v>#N/A</v>
      </c>
      <c r="AQ12" s="72">
        <v>1</v>
      </c>
      <c r="AR12" s="72" t="s">
        <v>213</v>
      </c>
      <c r="AS12" s="75" t="s">
        <v>214</v>
      </c>
    </row>
    <row r="13" spans="1:45" ht="15">
      <c r="A13" s="160" t="s">
        <v>2</v>
      </c>
      <c r="B13" s="160"/>
      <c r="C13" s="160"/>
      <c r="D13" s="160"/>
      <c r="E13" s="160"/>
      <c r="F13" s="160"/>
      <c r="G13" s="160"/>
      <c r="AA13" s="4"/>
      <c r="AB13" s="4"/>
      <c r="AC13" s="55"/>
      <c r="AD13" s="55"/>
      <c r="AE13" s="55"/>
      <c r="AG13" s="59">
        <f>VLOOKUP(AG12,AH12:AI18,2)-1</f>
        <v>0</v>
      </c>
      <c r="AH13" s="4">
        <v>1600</v>
      </c>
      <c r="AI13" s="8">
        <v>1.05</v>
      </c>
      <c r="AK13" s="59">
        <f>VLOOKUP(AK12,AL12:AM60,2)/100</f>
        <v>0</v>
      </c>
      <c r="AL13" s="55">
        <v>0.008</v>
      </c>
      <c r="AM13" s="55">
        <v>0.0001</v>
      </c>
      <c r="AN13" s="55">
        <v>366</v>
      </c>
      <c r="AP13" s="12" t="e">
        <f>INDEX(AQ12:AS20,AP12,2)</f>
        <v>#N/A</v>
      </c>
      <c r="AQ13" s="72">
        <v>5.6</v>
      </c>
      <c r="AR13" s="72" t="s">
        <v>213</v>
      </c>
      <c r="AS13" s="75" t="s">
        <v>214</v>
      </c>
    </row>
    <row r="14" spans="1:45" ht="15">
      <c r="A14" s="125"/>
      <c r="B14" s="125"/>
      <c r="C14" s="125"/>
      <c r="D14" s="125"/>
      <c r="E14" s="125"/>
      <c r="F14" s="125"/>
      <c r="G14" s="125"/>
      <c r="AA14" s="4"/>
      <c r="AB14" s="55">
        <f>HLOOKUP(AD14,AD14:AD32,MATCH(G79,AD14:AD32,1))</f>
        <v>0</v>
      </c>
      <c r="AC14" s="55">
        <v>-46</v>
      </c>
      <c r="AD14" s="55">
        <v>-50</v>
      </c>
      <c r="AE14" s="55">
        <v>0.773</v>
      </c>
      <c r="AG14" s="4"/>
      <c r="AH14" s="4">
        <v>3300</v>
      </c>
      <c r="AI14" s="8">
        <v>1.11</v>
      </c>
      <c r="AK14" s="4"/>
      <c r="AL14" s="55">
        <v>0.01</v>
      </c>
      <c r="AM14" s="55">
        <v>0.0002</v>
      </c>
      <c r="AN14" s="55">
        <v>333</v>
      </c>
      <c r="AP14" s="14" t="e">
        <f>HYPERLINK(INDEX(AQ12:AS20,AP12,3))</f>
        <v>#N/A</v>
      </c>
      <c r="AQ14" s="72">
        <v>8.5</v>
      </c>
      <c r="AR14" s="72" t="s">
        <v>215</v>
      </c>
      <c r="AS14" s="72" t="str">
        <f>AS13</f>
        <v>http://www.amico.com/?download=files/product/drawings/as_dr_nfpa_scroll_compressor_dup_mod.pdf</v>
      </c>
    </row>
    <row r="15" spans="1:45" ht="15" customHeight="1">
      <c r="A15" s="129" t="s">
        <v>3</v>
      </c>
      <c r="B15" s="130"/>
      <c r="C15" s="174" t="s">
        <v>168</v>
      </c>
      <c r="D15" s="174"/>
      <c r="E15" s="174"/>
      <c r="F15" s="174"/>
      <c r="G15" s="175"/>
      <c r="AA15" s="4"/>
      <c r="AB15" s="55">
        <f>VLOOKUP(AB14,AD14:AE32,2)</f>
        <v>0.867</v>
      </c>
      <c r="AC15" s="55">
        <v>-40</v>
      </c>
      <c r="AD15" s="55">
        <v>-40</v>
      </c>
      <c r="AE15" s="55">
        <v>0.792</v>
      </c>
      <c r="AG15" s="4"/>
      <c r="AH15" s="4">
        <v>5000</v>
      </c>
      <c r="AI15" s="8">
        <v>1.17</v>
      </c>
      <c r="AK15" s="4"/>
      <c r="AL15" s="55">
        <v>0.02</v>
      </c>
      <c r="AM15" s="55">
        <v>0.0004</v>
      </c>
      <c r="AN15" s="55">
        <v>300</v>
      </c>
      <c r="AQ15" s="72">
        <v>14.1</v>
      </c>
      <c r="AR15" s="72" t="s">
        <v>216</v>
      </c>
      <c r="AS15" s="72" t="str">
        <f>AS14</f>
        <v>http://www.amico.com/?download=files/product/drawings/as_dr_nfpa_scroll_compressor_dup_mod.pdf</v>
      </c>
    </row>
    <row r="16" spans="1:45" ht="15" customHeight="1">
      <c r="A16" s="131"/>
      <c r="B16" s="132"/>
      <c r="C16" s="141" t="s">
        <v>76</v>
      </c>
      <c r="D16" s="141" t="s">
        <v>77</v>
      </c>
      <c r="E16" s="141" t="s">
        <v>6</v>
      </c>
      <c r="F16" s="143" t="s">
        <v>80</v>
      </c>
      <c r="G16" s="172" t="s">
        <v>6</v>
      </c>
      <c r="AA16" s="4"/>
      <c r="AB16" s="55"/>
      <c r="AC16" s="55">
        <v>-34</v>
      </c>
      <c r="AD16" s="55">
        <v>-30</v>
      </c>
      <c r="AE16" s="55">
        <v>0.811</v>
      </c>
      <c r="AG16" s="4"/>
      <c r="AH16" s="4">
        <v>6600</v>
      </c>
      <c r="AI16" s="8">
        <v>1.24</v>
      </c>
      <c r="AK16" s="4"/>
      <c r="AL16" s="55">
        <v>0.025</v>
      </c>
      <c r="AM16" s="55">
        <v>0.0006</v>
      </c>
      <c r="AN16" s="55">
        <v>266</v>
      </c>
      <c r="AQ16" s="72">
        <v>24</v>
      </c>
      <c r="AR16" s="72" t="s">
        <v>217</v>
      </c>
      <c r="AS16" s="72" t="str">
        <f>AS15</f>
        <v>http://www.amico.com/?download=files/product/drawings/as_dr_nfpa_scroll_compressor_dup_mod.pdf</v>
      </c>
    </row>
    <row r="17" spans="1:45" ht="15" customHeight="1">
      <c r="A17" s="133"/>
      <c r="B17" s="134"/>
      <c r="C17" s="142"/>
      <c r="D17" s="142"/>
      <c r="E17" s="142"/>
      <c r="F17" s="144"/>
      <c r="G17" s="173"/>
      <c r="AA17" s="10" t="s">
        <v>161</v>
      </c>
      <c r="AB17" s="55">
        <v>0.981</v>
      </c>
      <c r="AC17" s="55">
        <v>-28</v>
      </c>
      <c r="AD17" s="55">
        <v>-20</v>
      </c>
      <c r="AE17" s="55">
        <v>0.83</v>
      </c>
      <c r="AG17" s="4"/>
      <c r="AH17" s="4">
        <v>8200</v>
      </c>
      <c r="AI17" s="8">
        <v>1.31</v>
      </c>
      <c r="AK17" s="4"/>
      <c r="AL17" s="55"/>
      <c r="AM17" s="55"/>
      <c r="AN17" s="55"/>
      <c r="AQ17" s="72">
        <v>32</v>
      </c>
      <c r="AR17" s="72" t="s">
        <v>218</v>
      </c>
      <c r="AS17" s="72" t="str">
        <f>AS16</f>
        <v>http://www.amico.com/?download=files/product/drawings/as_dr_nfpa_scroll_compressor_dup_mod.pdf</v>
      </c>
    </row>
    <row r="18" spans="1:45" ht="11.25" customHeight="1">
      <c r="A18" s="135" t="s">
        <v>179</v>
      </c>
      <c r="B18" s="136"/>
      <c r="C18" s="166"/>
      <c r="D18" s="167"/>
      <c r="E18" s="167"/>
      <c r="F18" s="167"/>
      <c r="G18" s="168"/>
      <c r="AA18" s="4"/>
      <c r="AB18" s="55"/>
      <c r="AC18" s="55">
        <v>-23</v>
      </c>
      <c r="AD18" s="55">
        <v>-10</v>
      </c>
      <c r="AE18" s="55">
        <v>0.849</v>
      </c>
      <c r="AG18" s="4"/>
      <c r="AH18" s="4">
        <v>9900</v>
      </c>
      <c r="AI18" s="8">
        <v>1.39</v>
      </c>
      <c r="AK18" s="4"/>
      <c r="AL18" s="55">
        <v>0.03</v>
      </c>
      <c r="AM18" s="55">
        <v>0.0008</v>
      </c>
      <c r="AN18" s="55">
        <v>233</v>
      </c>
      <c r="AQ18" s="72">
        <v>48</v>
      </c>
      <c r="AR18" s="72" t="s">
        <v>219</v>
      </c>
      <c r="AS18" s="72" t="str">
        <f>AS17</f>
        <v>http://www.amico.com/?download=files/product/drawings/as_dr_nfpa_scroll_compressor_dup_mod.pdf</v>
      </c>
    </row>
    <row r="19" spans="1:45" ht="11.25" customHeight="1">
      <c r="A19" s="137"/>
      <c r="B19" s="138"/>
      <c r="C19" s="169"/>
      <c r="D19" s="170"/>
      <c r="E19" s="170"/>
      <c r="F19" s="170"/>
      <c r="G19" s="171"/>
      <c r="AA19" s="10" t="s">
        <v>162</v>
      </c>
      <c r="AB19" s="56">
        <f>AB15-AB17</f>
        <v>-0.11399999999999999</v>
      </c>
      <c r="AC19" s="55">
        <v>-18</v>
      </c>
      <c r="AD19" s="55">
        <v>0</v>
      </c>
      <c r="AE19" s="55">
        <v>0.867</v>
      </c>
      <c r="AK19" s="4"/>
      <c r="AL19" s="55">
        <v>0.035</v>
      </c>
      <c r="AM19" s="55">
        <v>0.0008</v>
      </c>
      <c r="AN19" s="55">
        <v>200</v>
      </c>
      <c r="AQ19" s="72">
        <v>64</v>
      </c>
      <c r="AR19" s="72" t="s">
        <v>220</v>
      </c>
      <c r="AS19" s="72" t="str">
        <f>AS18</f>
        <v>http://www.amico.com/?download=files/product/drawings/as_dr_nfpa_scroll_compressor_dup_mod.pdf</v>
      </c>
    </row>
    <row r="20" spans="1:45" ht="15">
      <c r="A20" s="33">
        <v>1</v>
      </c>
      <c r="B20" s="40" t="s">
        <v>172</v>
      </c>
      <c r="C20" s="44">
        <v>0</v>
      </c>
      <c r="D20" s="76" t="s">
        <v>78</v>
      </c>
      <c r="E20" s="77">
        <v>1</v>
      </c>
      <c r="F20" s="78">
        <v>10</v>
      </c>
      <c r="G20" s="77">
        <f>IF(C20&gt;0,E20*C20*(F20/100),"")</f>
      </c>
      <c r="AA20" s="4"/>
      <c r="AB20" s="4"/>
      <c r="AC20" s="55">
        <v>-9</v>
      </c>
      <c r="AD20" s="55">
        <v>10</v>
      </c>
      <c r="AE20" s="55">
        <v>0.886</v>
      </c>
      <c r="AK20" s="4"/>
      <c r="AL20" s="55">
        <v>0.04</v>
      </c>
      <c r="AM20" s="55">
        <v>0.001</v>
      </c>
      <c r="AN20" s="55">
        <v>150</v>
      </c>
      <c r="AR20" s="74" t="s">
        <v>63</v>
      </c>
      <c r="AS20" s="75" t="s">
        <v>64</v>
      </c>
    </row>
    <row r="21" spans="1:40" ht="15">
      <c r="A21" s="27">
        <v>2</v>
      </c>
      <c r="B21" s="24" t="s">
        <v>173</v>
      </c>
      <c r="C21" s="45">
        <v>0</v>
      </c>
      <c r="D21" s="79" t="s">
        <v>79</v>
      </c>
      <c r="E21" s="80">
        <v>3.5</v>
      </c>
      <c r="F21" s="23">
        <v>100</v>
      </c>
      <c r="G21" s="80">
        <f aca="true" t="shared" si="0" ref="G21:G48">IF(C21&gt;0,E21*C21*(F21/100),"")</f>
      </c>
      <c r="AA21" s="4"/>
      <c r="AB21" s="4"/>
      <c r="AC21" s="55">
        <v>-5</v>
      </c>
      <c r="AD21" s="55">
        <v>20</v>
      </c>
      <c r="AE21" s="55">
        <v>0.905</v>
      </c>
      <c r="AK21" s="4"/>
      <c r="AL21" s="55">
        <v>0.06</v>
      </c>
      <c r="AM21" s="55">
        <v>0.0015</v>
      </c>
      <c r="AN21" s="55">
        <v>100</v>
      </c>
    </row>
    <row r="22" spans="1:44" ht="15">
      <c r="A22" s="27">
        <v>3</v>
      </c>
      <c r="B22" s="24" t="s">
        <v>174</v>
      </c>
      <c r="C22" s="46">
        <v>0</v>
      </c>
      <c r="D22" s="79" t="s">
        <v>79</v>
      </c>
      <c r="E22" s="80">
        <v>2</v>
      </c>
      <c r="F22" s="23">
        <v>100</v>
      </c>
      <c r="G22" s="80">
        <f t="shared" si="0"/>
      </c>
      <c r="AA22" s="4"/>
      <c r="AB22" s="4"/>
      <c r="AC22" s="55">
        <v>-1</v>
      </c>
      <c r="AD22" s="55">
        <v>30</v>
      </c>
      <c r="AE22" s="55">
        <v>0.925</v>
      </c>
      <c r="AK22" s="4"/>
      <c r="AL22" s="55">
        <v>0.08</v>
      </c>
      <c r="AM22" s="55">
        <v>0.002</v>
      </c>
      <c r="AN22" s="55">
        <v>90</v>
      </c>
      <c r="AP22" s="4" t="s">
        <v>42</v>
      </c>
      <c r="AQ22" s="4" t="s">
        <v>41</v>
      </c>
      <c r="AR22" s="4" t="s">
        <v>9</v>
      </c>
    </row>
    <row r="23" spans="1:45" ht="15">
      <c r="A23" s="27">
        <v>4</v>
      </c>
      <c r="B23" s="24" t="s">
        <v>175</v>
      </c>
      <c r="C23" s="47">
        <v>0</v>
      </c>
      <c r="D23" s="79" t="s">
        <v>79</v>
      </c>
      <c r="E23" s="80">
        <v>3</v>
      </c>
      <c r="F23" s="23">
        <v>100</v>
      </c>
      <c r="G23" s="80">
        <f t="shared" si="0"/>
      </c>
      <c r="AA23" s="4"/>
      <c r="AB23" s="4"/>
      <c r="AC23" s="55">
        <v>4</v>
      </c>
      <c r="AD23" s="55">
        <v>40</v>
      </c>
      <c r="AE23" s="55">
        <v>0.943</v>
      </c>
      <c r="AK23" s="4"/>
      <c r="AL23" s="55">
        <v>0.1</v>
      </c>
      <c r="AM23" s="55">
        <v>0.003</v>
      </c>
      <c r="AN23" s="55">
        <v>80</v>
      </c>
      <c r="AO23" s="72" t="s">
        <v>212</v>
      </c>
      <c r="AP23" s="73" t="e">
        <f>MATCH($G$83,AQ23:AQ30)+1</f>
        <v>#N/A</v>
      </c>
      <c r="AQ23" s="72">
        <v>1</v>
      </c>
      <c r="AR23" s="81" t="s">
        <v>221</v>
      </c>
      <c r="AS23" s="75" t="s">
        <v>222</v>
      </c>
    </row>
    <row r="24" spans="1:45" ht="15">
      <c r="A24" s="27">
        <v>5</v>
      </c>
      <c r="B24" s="24" t="s">
        <v>176</v>
      </c>
      <c r="C24" s="48">
        <v>0</v>
      </c>
      <c r="D24" s="79" t="s">
        <v>79</v>
      </c>
      <c r="E24" s="80">
        <v>1</v>
      </c>
      <c r="F24" s="23">
        <v>10</v>
      </c>
      <c r="G24" s="80">
        <f t="shared" si="0"/>
      </c>
      <c r="AA24" s="57"/>
      <c r="AB24" s="4"/>
      <c r="AC24" s="55">
        <v>10</v>
      </c>
      <c r="AD24" s="55">
        <v>50</v>
      </c>
      <c r="AE24" s="55">
        <v>0.962</v>
      </c>
      <c r="AK24" s="4"/>
      <c r="AL24" s="55">
        <v>0.15</v>
      </c>
      <c r="AM24" s="55">
        <v>0.004</v>
      </c>
      <c r="AN24" s="55">
        <v>70</v>
      </c>
      <c r="AP24" s="12" t="e">
        <f>INDEX(AQ23:AS31,AP23,2)</f>
        <v>#N/A</v>
      </c>
      <c r="AQ24" s="72">
        <v>11.2</v>
      </c>
      <c r="AR24" s="81" t="s">
        <v>221</v>
      </c>
      <c r="AS24" s="72" t="s">
        <v>222</v>
      </c>
    </row>
    <row r="25" spans="1:45" ht="15">
      <c r="A25" s="27">
        <v>6</v>
      </c>
      <c r="B25" s="24" t="s">
        <v>177</v>
      </c>
      <c r="C25" s="48">
        <v>0</v>
      </c>
      <c r="D25" s="79" t="s">
        <v>79</v>
      </c>
      <c r="E25" s="80">
        <v>2</v>
      </c>
      <c r="F25" s="23">
        <v>100</v>
      </c>
      <c r="G25" s="80">
        <f t="shared" si="0"/>
      </c>
      <c r="AA25" s="58"/>
      <c r="AB25" s="4"/>
      <c r="AC25" s="55">
        <v>18</v>
      </c>
      <c r="AD25" s="55">
        <v>60</v>
      </c>
      <c r="AE25" s="55">
        <v>0.981</v>
      </c>
      <c r="AK25" s="4"/>
      <c r="AL25" s="55">
        <v>0.2</v>
      </c>
      <c r="AM25" s="55">
        <v>0.006</v>
      </c>
      <c r="AN25" s="55">
        <v>60</v>
      </c>
      <c r="AP25" s="14" t="e">
        <f>HYPERLINK(INDEX(AQ23:AS31,AP23,3))</f>
        <v>#N/A</v>
      </c>
      <c r="AQ25" s="72">
        <v>17</v>
      </c>
      <c r="AR25" s="81" t="s">
        <v>223</v>
      </c>
      <c r="AS25" s="72" t="str">
        <f aca="true" t="shared" si="1" ref="AS25:AS30">AS24</f>
        <v>http://www.amico.com/?download=files/product/drawings/as_dr_nfpa_scroll_compressor_tri.pdf</v>
      </c>
    </row>
    <row r="26" spans="1:45" ht="15">
      <c r="A26" s="27">
        <v>7</v>
      </c>
      <c r="B26" s="24" t="s">
        <v>178</v>
      </c>
      <c r="C26" s="47">
        <v>0</v>
      </c>
      <c r="D26" s="79" t="s">
        <v>78</v>
      </c>
      <c r="E26" s="80">
        <v>1.5</v>
      </c>
      <c r="F26" s="23">
        <v>50</v>
      </c>
      <c r="G26" s="80">
        <f>IF(C26&gt;0,E26*C26*(F26/100),"")</f>
      </c>
      <c r="AA26" s="15"/>
      <c r="AB26" s="4"/>
      <c r="AC26" s="55">
        <v>22</v>
      </c>
      <c r="AD26" s="55">
        <v>70</v>
      </c>
      <c r="AE26" s="55">
        <v>1</v>
      </c>
      <c r="AK26" s="4"/>
      <c r="AL26" s="55">
        <v>0.3</v>
      </c>
      <c r="AM26" s="55">
        <v>0.008</v>
      </c>
      <c r="AN26" s="55">
        <v>50</v>
      </c>
      <c r="AQ26" s="72">
        <v>28.2</v>
      </c>
      <c r="AR26" s="72" t="s">
        <v>224</v>
      </c>
      <c r="AS26" s="72" t="str">
        <f t="shared" si="1"/>
        <v>http://www.amico.com/?download=files/product/drawings/as_dr_nfpa_scroll_compressor_tri.pdf</v>
      </c>
    </row>
    <row r="27" spans="1:45" ht="15">
      <c r="A27" s="34"/>
      <c r="B27" s="41"/>
      <c r="C27" s="82"/>
      <c r="D27" s="83"/>
      <c r="E27" s="84"/>
      <c r="F27" s="3"/>
      <c r="G27" s="84">
        <f t="shared" si="0"/>
      </c>
      <c r="AA27" s="15"/>
      <c r="AB27" s="4"/>
      <c r="AC27" s="55">
        <v>27</v>
      </c>
      <c r="AD27" s="55">
        <v>80</v>
      </c>
      <c r="AE27" s="55">
        <v>1.019</v>
      </c>
      <c r="AK27" s="4"/>
      <c r="AL27" s="55">
        <v>0.45</v>
      </c>
      <c r="AM27" s="55">
        <v>0.01</v>
      </c>
      <c r="AN27" s="55">
        <v>40</v>
      </c>
      <c r="AQ27" s="72">
        <v>48</v>
      </c>
      <c r="AR27" s="72" t="s">
        <v>225</v>
      </c>
      <c r="AS27" s="72" t="str">
        <f t="shared" si="1"/>
        <v>http://www.amico.com/?download=files/product/drawings/as_dr_nfpa_scroll_compressor_tri.pdf</v>
      </c>
    </row>
    <row r="28" spans="1:45" ht="11.25" customHeight="1">
      <c r="A28" s="176" t="s">
        <v>187</v>
      </c>
      <c r="B28" s="177"/>
      <c r="C28" s="85"/>
      <c r="D28" s="83"/>
      <c r="E28" s="84"/>
      <c r="F28" s="3"/>
      <c r="G28" s="84"/>
      <c r="AA28" s="15"/>
      <c r="AB28" s="4"/>
      <c r="AC28" s="55">
        <v>32</v>
      </c>
      <c r="AD28" s="55">
        <v>90</v>
      </c>
      <c r="AE28" s="55">
        <v>1.038</v>
      </c>
      <c r="AK28" s="4"/>
      <c r="AL28" s="55">
        <v>0.6</v>
      </c>
      <c r="AM28" s="55">
        <v>0.015</v>
      </c>
      <c r="AN28" s="55">
        <v>35</v>
      </c>
      <c r="AQ28" s="72">
        <v>64</v>
      </c>
      <c r="AR28" s="72" t="s">
        <v>226</v>
      </c>
      <c r="AS28" s="72" t="str">
        <f t="shared" si="1"/>
        <v>http://www.amico.com/?download=files/product/drawings/as_dr_nfpa_scroll_compressor_tri.pdf</v>
      </c>
    </row>
    <row r="29" spans="1:45" ht="11.25" customHeight="1">
      <c r="A29" s="176"/>
      <c r="B29" s="177"/>
      <c r="C29" s="85"/>
      <c r="D29" s="83"/>
      <c r="E29" s="84"/>
      <c r="F29" s="3"/>
      <c r="G29" s="84"/>
      <c r="AA29" s="15"/>
      <c r="AB29" s="4"/>
      <c r="AC29" s="55">
        <v>38</v>
      </c>
      <c r="AD29" s="55">
        <v>100</v>
      </c>
      <c r="AE29" s="55">
        <v>1.057</v>
      </c>
      <c r="AK29" s="4"/>
      <c r="AL29" s="55">
        <v>0.8</v>
      </c>
      <c r="AM29" s="55">
        <v>0.02</v>
      </c>
      <c r="AN29" s="55">
        <v>30</v>
      </c>
      <c r="AQ29" s="72">
        <v>96</v>
      </c>
      <c r="AR29" s="72" t="s">
        <v>227</v>
      </c>
      <c r="AS29" s="72" t="str">
        <f t="shared" si="1"/>
        <v>http://www.amico.com/?download=files/product/drawings/as_dr_nfpa_scroll_compressor_tri.pdf</v>
      </c>
    </row>
    <row r="30" spans="1:45" ht="15">
      <c r="A30" s="27">
        <v>1</v>
      </c>
      <c r="B30" s="42" t="s">
        <v>180</v>
      </c>
      <c r="C30" s="47">
        <v>0</v>
      </c>
      <c r="D30" s="79" t="s">
        <v>79</v>
      </c>
      <c r="E30" s="80">
        <v>1.5</v>
      </c>
      <c r="F30" s="23">
        <v>30</v>
      </c>
      <c r="G30" s="80">
        <f t="shared" si="0"/>
      </c>
      <c r="AA30" s="15"/>
      <c r="AB30" s="4"/>
      <c r="AC30" s="55">
        <v>43</v>
      </c>
      <c r="AD30" s="55">
        <v>110</v>
      </c>
      <c r="AE30" s="55">
        <v>1.076</v>
      </c>
      <c r="AK30" s="4"/>
      <c r="AL30" s="55">
        <v>1</v>
      </c>
      <c r="AM30" s="55">
        <v>0.03</v>
      </c>
      <c r="AN30" s="55">
        <v>25</v>
      </c>
      <c r="AQ30" s="72">
        <v>128</v>
      </c>
      <c r="AR30" s="72" t="s">
        <v>228</v>
      </c>
      <c r="AS30" s="72" t="str">
        <f t="shared" si="1"/>
        <v>http://www.amico.com/?download=files/product/drawings/as_dr_nfpa_scroll_compressor_tri.pdf</v>
      </c>
    </row>
    <row r="31" spans="1:45" ht="15">
      <c r="A31" s="27">
        <v>2</v>
      </c>
      <c r="B31" s="42" t="s">
        <v>181</v>
      </c>
      <c r="C31" s="47">
        <v>0</v>
      </c>
      <c r="D31" s="79" t="s">
        <v>78</v>
      </c>
      <c r="E31" s="80">
        <v>1.5</v>
      </c>
      <c r="F31" s="23">
        <v>30</v>
      </c>
      <c r="G31" s="80">
        <f t="shared" si="0"/>
      </c>
      <c r="AA31" s="15"/>
      <c r="AB31" s="4"/>
      <c r="AC31" s="55"/>
      <c r="AD31" s="55"/>
      <c r="AE31" s="55"/>
      <c r="AK31" s="4"/>
      <c r="AL31" s="55">
        <v>1.5</v>
      </c>
      <c r="AM31" s="55">
        <v>0.04</v>
      </c>
      <c r="AN31" s="55">
        <v>20</v>
      </c>
      <c r="AR31" s="74" t="s">
        <v>63</v>
      </c>
      <c r="AS31" s="75" t="s">
        <v>64</v>
      </c>
    </row>
    <row r="32" spans="1:40" ht="15">
      <c r="A32" s="27">
        <v>3</v>
      </c>
      <c r="B32" s="42" t="s">
        <v>182</v>
      </c>
      <c r="C32" s="48">
        <v>0</v>
      </c>
      <c r="D32" s="79" t="s">
        <v>79</v>
      </c>
      <c r="E32" s="80">
        <v>1</v>
      </c>
      <c r="F32" s="23">
        <v>10</v>
      </c>
      <c r="G32" s="80">
        <f t="shared" si="0"/>
      </c>
      <c r="AA32" s="15"/>
      <c r="AB32" s="4"/>
      <c r="AC32" s="55">
        <v>49</v>
      </c>
      <c r="AD32" s="55">
        <v>120</v>
      </c>
      <c r="AE32" s="55">
        <v>1.095</v>
      </c>
      <c r="AK32" s="4"/>
      <c r="AL32" s="55">
        <v>2</v>
      </c>
      <c r="AM32" s="55">
        <v>0.05</v>
      </c>
      <c r="AN32" s="55">
        <v>17</v>
      </c>
    </row>
    <row r="33" spans="1:44" ht="15">
      <c r="A33" s="27">
        <v>4</v>
      </c>
      <c r="B33" s="42" t="s">
        <v>183</v>
      </c>
      <c r="C33" s="49">
        <v>0</v>
      </c>
      <c r="D33" s="79" t="s">
        <v>79</v>
      </c>
      <c r="E33" s="86">
        <v>1</v>
      </c>
      <c r="F33" s="87">
        <v>10</v>
      </c>
      <c r="G33" s="80">
        <f t="shared" si="0"/>
      </c>
      <c r="AK33" s="4"/>
      <c r="AL33" s="55">
        <v>3</v>
      </c>
      <c r="AM33" s="55">
        <v>0.06</v>
      </c>
      <c r="AN33" s="55">
        <v>13</v>
      </c>
      <c r="AP33" s="4" t="s">
        <v>42</v>
      </c>
      <c r="AQ33" s="4" t="s">
        <v>41</v>
      </c>
      <c r="AR33" s="4" t="s">
        <v>9</v>
      </c>
    </row>
    <row r="34" spans="1:45" ht="15">
      <c r="A34" s="27">
        <v>5</v>
      </c>
      <c r="B34" s="42" t="s">
        <v>184</v>
      </c>
      <c r="C34" s="49">
        <v>0</v>
      </c>
      <c r="D34" s="79" t="s">
        <v>198</v>
      </c>
      <c r="E34" s="80">
        <v>1.5</v>
      </c>
      <c r="F34" s="87">
        <v>30</v>
      </c>
      <c r="G34" s="80">
        <f t="shared" si="0"/>
      </c>
      <c r="AK34" s="4"/>
      <c r="AL34" s="55">
        <v>4</v>
      </c>
      <c r="AM34" s="55">
        <v>0.08</v>
      </c>
      <c r="AN34" s="55">
        <v>10</v>
      </c>
      <c r="AO34" s="72" t="s">
        <v>212</v>
      </c>
      <c r="AP34" s="73" t="e">
        <f>MATCH($G$83,AQ34:AQ41)+1</f>
        <v>#N/A</v>
      </c>
      <c r="AQ34" s="72">
        <v>1</v>
      </c>
      <c r="AR34" s="72" t="s">
        <v>229</v>
      </c>
      <c r="AS34" s="72" t="s">
        <v>230</v>
      </c>
    </row>
    <row r="35" spans="1:45" ht="15">
      <c r="A35" s="27">
        <v>6</v>
      </c>
      <c r="B35" s="42" t="s">
        <v>185</v>
      </c>
      <c r="C35" s="47">
        <v>0</v>
      </c>
      <c r="D35" s="79" t="s">
        <v>198</v>
      </c>
      <c r="E35" s="80">
        <v>1.5</v>
      </c>
      <c r="F35" s="87">
        <v>30</v>
      </c>
      <c r="G35" s="80">
        <f t="shared" si="0"/>
      </c>
      <c r="AK35" s="4"/>
      <c r="AL35" s="55"/>
      <c r="AM35" s="55"/>
      <c r="AN35" s="55"/>
      <c r="AP35" s="12" t="e">
        <f>INDEX(AQ34:AS42,AP34,2)</f>
        <v>#N/A</v>
      </c>
      <c r="AQ35" s="72">
        <v>16.8</v>
      </c>
      <c r="AR35" s="72" t="s">
        <v>229</v>
      </c>
      <c r="AS35" s="75" t="s">
        <v>230</v>
      </c>
    </row>
    <row r="36" spans="1:45" ht="15">
      <c r="A36" s="27">
        <v>7</v>
      </c>
      <c r="B36" s="42" t="s">
        <v>186</v>
      </c>
      <c r="C36" s="47">
        <v>0</v>
      </c>
      <c r="D36" s="79" t="s">
        <v>198</v>
      </c>
      <c r="E36" s="80">
        <v>1</v>
      </c>
      <c r="F36" s="87">
        <v>10</v>
      </c>
      <c r="G36" s="80">
        <f t="shared" si="0"/>
      </c>
      <c r="AK36" s="4"/>
      <c r="AL36" s="55">
        <v>5</v>
      </c>
      <c r="AM36" s="55">
        <v>0.1</v>
      </c>
      <c r="AN36" s="55">
        <v>8</v>
      </c>
      <c r="AP36" s="14" t="e">
        <f>HYPERLINK(INDEX(AQ34:AS42,AP34,3))</f>
        <v>#N/A</v>
      </c>
      <c r="AQ36" s="72">
        <v>25.5</v>
      </c>
      <c r="AR36" s="72" t="s">
        <v>231</v>
      </c>
      <c r="AS36" s="72" t="str">
        <f aca="true" t="shared" si="2" ref="AS36:AS41">AS35</f>
        <v>http://www.amico.com/?download=files/product/drawings/as_dr_nfpa_scroll_compressor_quad.pdf</v>
      </c>
    </row>
    <row r="37" spans="1:45" ht="15">
      <c r="A37" s="34"/>
      <c r="B37" s="43"/>
      <c r="C37" s="85"/>
      <c r="D37" s="79"/>
      <c r="E37" s="84"/>
      <c r="F37" s="3"/>
      <c r="G37" s="84">
        <f t="shared" si="0"/>
      </c>
      <c r="AK37" s="4"/>
      <c r="AL37" s="55">
        <v>6</v>
      </c>
      <c r="AM37" s="55">
        <v>0.15</v>
      </c>
      <c r="AN37" s="55">
        <v>6</v>
      </c>
      <c r="AQ37" s="72">
        <v>42.3</v>
      </c>
      <c r="AR37" s="72" t="s">
        <v>232</v>
      </c>
      <c r="AS37" s="72" t="str">
        <f t="shared" si="2"/>
        <v>http://www.amico.com/?download=files/product/drawings/as_dr_nfpa_scroll_compressor_quad.pdf</v>
      </c>
    </row>
    <row r="38" spans="1:45" ht="11.25" customHeight="1">
      <c r="A38" s="176" t="s">
        <v>188</v>
      </c>
      <c r="B38" s="177"/>
      <c r="C38" s="85"/>
      <c r="D38" s="83"/>
      <c r="E38" s="84"/>
      <c r="F38" s="3"/>
      <c r="G38" s="84"/>
      <c r="AK38" s="4"/>
      <c r="AL38" s="55">
        <v>8</v>
      </c>
      <c r="AM38" s="55">
        <v>0.2</v>
      </c>
      <c r="AN38" s="55">
        <v>5</v>
      </c>
      <c r="AQ38" s="72">
        <v>72</v>
      </c>
      <c r="AR38" s="72" t="s">
        <v>233</v>
      </c>
      <c r="AS38" s="72" t="str">
        <f t="shared" si="2"/>
        <v>http://www.amico.com/?download=files/product/drawings/as_dr_nfpa_scroll_compressor_quad.pdf</v>
      </c>
    </row>
    <row r="39" spans="1:45" ht="11.25" customHeight="1">
      <c r="A39" s="176"/>
      <c r="B39" s="177"/>
      <c r="C39" s="85"/>
      <c r="D39" s="83"/>
      <c r="E39" s="84"/>
      <c r="F39" s="3"/>
      <c r="G39" s="84"/>
      <c r="AK39" s="4"/>
      <c r="AL39" s="55">
        <v>10</v>
      </c>
      <c r="AM39" s="55">
        <v>0.25</v>
      </c>
      <c r="AN39" s="55">
        <v>4</v>
      </c>
      <c r="AQ39" s="72">
        <v>96</v>
      </c>
      <c r="AR39" s="72" t="s">
        <v>234</v>
      </c>
      <c r="AS39" s="72" t="str">
        <f t="shared" si="2"/>
        <v>http://www.amico.com/?download=files/product/drawings/as_dr_nfpa_scroll_compressor_quad.pdf</v>
      </c>
    </row>
    <row r="40" spans="1:45" ht="15">
      <c r="A40" s="27">
        <v>1</v>
      </c>
      <c r="B40" s="24" t="s">
        <v>189</v>
      </c>
      <c r="C40" s="47">
        <v>0</v>
      </c>
      <c r="D40" s="79" t="s">
        <v>79</v>
      </c>
      <c r="E40" s="80">
        <v>1</v>
      </c>
      <c r="F40" s="23">
        <v>100</v>
      </c>
      <c r="G40" s="80">
        <f t="shared" si="0"/>
      </c>
      <c r="AK40" s="4"/>
      <c r="AL40" s="55">
        <v>13</v>
      </c>
      <c r="AM40" s="55">
        <v>0.3</v>
      </c>
      <c r="AN40" s="55">
        <v>3</v>
      </c>
      <c r="AQ40" s="72">
        <v>144</v>
      </c>
      <c r="AR40" s="72" t="s">
        <v>235</v>
      </c>
      <c r="AS40" s="72" t="str">
        <f t="shared" si="2"/>
        <v>http://www.amico.com/?download=files/product/drawings/as_dr_nfpa_scroll_compressor_quad.pdf</v>
      </c>
    </row>
    <row r="41" spans="1:45" ht="15">
      <c r="A41" s="27">
        <v>2</v>
      </c>
      <c r="B41" s="24" t="s">
        <v>190</v>
      </c>
      <c r="C41" s="47">
        <v>0</v>
      </c>
      <c r="D41" s="79" t="s">
        <v>79</v>
      </c>
      <c r="E41" s="80">
        <v>0.5</v>
      </c>
      <c r="F41" s="23">
        <v>100</v>
      </c>
      <c r="G41" s="80">
        <f t="shared" si="0"/>
      </c>
      <c r="AK41" s="4"/>
      <c r="AL41" s="55">
        <v>17</v>
      </c>
      <c r="AM41" s="55">
        <v>0.4</v>
      </c>
      <c r="AN41" s="55">
        <v>2</v>
      </c>
      <c r="AQ41" s="72">
        <v>192</v>
      </c>
      <c r="AR41" s="72" t="s">
        <v>236</v>
      </c>
      <c r="AS41" s="72" t="str">
        <f t="shared" si="2"/>
        <v>http://www.amico.com/?download=files/product/drawings/as_dr_nfpa_scroll_compressor_quad.pdf</v>
      </c>
    </row>
    <row r="42" spans="1:45" ht="15">
      <c r="A42" s="27">
        <v>3</v>
      </c>
      <c r="B42" s="24" t="s">
        <v>102</v>
      </c>
      <c r="C42" s="49">
        <v>0</v>
      </c>
      <c r="D42" s="79" t="s">
        <v>78</v>
      </c>
      <c r="E42" s="80">
        <v>0.5</v>
      </c>
      <c r="F42" s="23">
        <v>10</v>
      </c>
      <c r="G42" s="80">
        <f t="shared" si="0"/>
      </c>
      <c r="AK42" s="4"/>
      <c r="AL42" s="55">
        <v>20</v>
      </c>
      <c r="AM42" s="55">
        <v>0.5</v>
      </c>
      <c r="AN42" s="55">
        <v>1.5</v>
      </c>
      <c r="AR42" s="74" t="s">
        <v>63</v>
      </c>
      <c r="AS42" s="75" t="s">
        <v>64</v>
      </c>
    </row>
    <row r="43" spans="1:40" ht="15">
      <c r="A43" s="27">
        <v>4</v>
      </c>
      <c r="B43" s="25" t="s">
        <v>191</v>
      </c>
      <c r="C43" s="47">
        <v>0</v>
      </c>
      <c r="D43" s="79" t="s">
        <v>78</v>
      </c>
      <c r="E43" s="80">
        <v>1.5</v>
      </c>
      <c r="F43" s="23">
        <v>50</v>
      </c>
      <c r="G43" s="80">
        <f t="shared" si="0"/>
      </c>
      <c r="AK43" s="4"/>
      <c r="AL43" s="55">
        <v>25</v>
      </c>
      <c r="AM43" s="55">
        <v>0.6</v>
      </c>
      <c r="AN43" s="55">
        <v>1</v>
      </c>
    </row>
    <row r="44" spans="1:44" ht="15">
      <c r="A44" s="34"/>
      <c r="B44" s="41"/>
      <c r="C44" s="118"/>
      <c r="D44" s="203"/>
      <c r="E44" s="199"/>
      <c r="F44" s="125"/>
      <c r="G44" s="199">
        <f t="shared" si="0"/>
      </c>
      <c r="AK44" s="4"/>
      <c r="AL44" s="55">
        <v>30</v>
      </c>
      <c r="AM44" s="55">
        <v>0.7</v>
      </c>
      <c r="AN44" s="55">
        <v>0.8</v>
      </c>
      <c r="AP44" s="4" t="s">
        <v>42</v>
      </c>
      <c r="AQ44" s="4" t="s">
        <v>41</v>
      </c>
      <c r="AR44" s="4" t="s">
        <v>9</v>
      </c>
    </row>
    <row r="45" spans="1:45" ht="11.25" customHeight="1">
      <c r="A45" s="135" t="s">
        <v>192</v>
      </c>
      <c r="B45" s="145"/>
      <c r="C45" s="119"/>
      <c r="D45" s="203"/>
      <c r="E45" s="199"/>
      <c r="F45" s="125"/>
      <c r="G45" s="199"/>
      <c r="AK45" s="4"/>
      <c r="AL45" s="55">
        <v>35</v>
      </c>
      <c r="AM45" s="55">
        <v>0.8</v>
      </c>
      <c r="AN45" s="55">
        <v>0.6</v>
      </c>
      <c r="AO45" s="72" t="s">
        <v>212</v>
      </c>
      <c r="AP45" s="73" t="e">
        <f>MATCH($G$83,AQ45:AQ53)+1</f>
        <v>#N/A</v>
      </c>
      <c r="AQ45" s="68">
        <v>1</v>
      </c>
      <c r="AR45" s="72" t="s">
        <v>237</v>
      </c>
      <c r="AS45" s="72" t="s">
        <v>238</v>
      </c>
    </row>
    <row r="46" spans="1:45" ht="11.25" customHeight="1">
      <c r="A46" s="137"/>
      <c r="B46" s="146"/>
      <c r="C46" s="119"/>
      <c r="D46" s="203"/>
      <c r="E46" s="199"/>
      <c r="F46" s="125"/>
      <c r="G46" s="199"/>
      <c r="AK46" s="4"/>
      <c r="AL46" s="55">
        <v>40</v>
      </c>
      <c r="AM46" s="55">
        <v>0.9</v>
      </c>
      <c r="AN46" s="55">
        <v>0.45</v>
      </c>
      <c r="AP46" s="12" t="e">
        <f>INDEX(AQ45:AS54,AP45,2)</f>
        <v>#N/A</v>
      </c>
      <c r="AQ46" s="72">
        <v>3.3</v>
      </c>
      <c r="AR46" s="72" t="s">
        <v>237</v>
      </c>
      <c r="AS46" s="72" t="s">
        <v>238</v>
      </c>
    </row>
    <row r="47" spans="1:45" ht="15">
      <c r="A47" s="51">
        <v>1</v>
      </c>
      <c r="B47" s="50" t="s">
        <v>193</v>
      </c>
      <c r="C47" s="49">
        <v>0</v>
      </c>
      <c r="D47" s="79" t="s">
        <v>78</v>
      </c>
      <c r="E47" s="80">
        <v>2</v>
      </c>
      <c r="F47" s="23">
        <v>50</v>
      </c>
      <c r="G47" s="80">
        <f t="shared" si="0"/>
      </c>
      <c r="AK47" s="4"/>
      <c r="AL47" s="55">
        <v>50</v>
      </c>
      <c r="AM47" s="55">
        <v>1</v>
      </c>
      <c r="AN47" s="55">
        <v>0.3</v>
      </c>
      <c r="AP47" s="14" t="e">
        <f>HYPERLINK(INDEX(AQ45:AS54,AP45,3))</f>
        <v>#N/A</v>
      </c>
      <c r="AQ47" s="72">
        <v>3.3</v>
      </c>
      <c r="AR47" s="72" t="s">
        <v>239</v>
      </c>
      <c r="AS47" s="72" t="str">
        <f aca="true" t="shared" si="3" ref="AS47:AS53">AS46</f>
        <v>http://www.amico.com/?download=files/product/drawings/as_dr_nfpa_recip_compressor_dup_horiz.pdf</v>
      </c>
    </row>
    <row r="48" spans="1:45" ht="15">
      <c r="A48" s="52">
        <v>2</v>
      </c>
      <c r="B48" s="38" t="s">
        <v>194</v>
      </c>
      <c r="C48" s="47">
        <v>0</v>
      </c>
      <c r="D48" s="79" t="s">
        <v>78</v>
      </c>
      <c r="E48" s="80">
        <v>2</v>
      </c>
      <c r="F48" s="23">
        <v>50</v>
      </c>
      <c r="G48" s="80">
        <f t="shared" si="0"/>
      </c>
      <c r="AK48" s="4"/>
      <c r="AL48" s="55">
        <v>60</v>
      </c>
      <c r="AM48" s="55">
        <v>1.25</v>
      </c>
      <c r="AN48" s="55">
        <v>0.2</v>
      </c>
      <c r="AQ48" s="72">
        <v>6.6</v>
      </c>
      <c r="AR48" s="72" t="s">
        <v>240</v>
      </c>
      <c r="AS48" s="72" t="str">
        <f t="shared" si="3"/>
        <v>http://www.amico.com/?download=files/product/drawings/as_dr_nfpa_recip_compressor_dup_horiz.pdf</v>
      </c>
    </row>
    <row r="49" spans="1:45" ht="15">
      <c r="A49" s="52">
        <v>3</v>
      </c>
      <c r="B49" s="38" t="s">
        <v>195</v>
      </c>
      <c r="C49" s="47">
        <v>0</v>
      </c>
      <c r="D49" s="79" t="s">
        <v>78</v>
      </c>
      <c r="E49" s="80">
        <v>2</v>
      </c>
      <c r="F49" s="23">
        <v>10</v>
      </c>
      <c r="G49" s="80">
        <f>IF(C49&gt;0,E49*C49*(F49/100),"")</f>
      </c>
      <c r="AK49" s="4"/>
      <c r="AL49" s="55">
        <v>70</v>
      </c>
      <c r="AM49" s="55">
        <v>1.5</v>
      </c>
      <c r="AN49" s="55">
        <v>0.15</v>
      </c>
      <c r="AQ49" s="72">
        <v>6.6</v>
      </c>
      <c r="AR49" s="72" t="s">
        <v>241</v>
      </c>
      <c r="AS49" s="72" t="str">
        <f t="shared" si="3"/>
        <v>http://www.amico.com/?download=files/product/drawings/as_dr_nfpa_recip_compressor_dup_horiz.pdf</v>
      </c>
    </row>
    <row r="50" spans="1:45" ht="15">
      <c r="A50" s="52"/>
      <c r="B50" s="38"/>
      <c r="C50" s="88"/>
      <c r="D50" s="79"/>
      <c r="E50" s="80"/>
      <c r="F50" s="23"/>
      <c r="G50" s="80">
        <f aca="true" t="shared" si="4" ref="G50:G60">IF(C50&gt;0,E50*C50*(F50/100),"")</f>
      </c>
      <c r="AK50" s="4"/>
      <c r="AL50" s="55">
        <v>80</v>
      </c>
      <c r="AM50" s="55">
        <v>1.66</v>
      </c>
      <c r="AN50" s="55">
        <v>0.1</v>
      </c>
      <c r="AQ50" s="72">
        <v>9.4</v>
      </c>
      <c r="AR50" s="72" t="s">
        <v>242</v>
      </c>
      <c r="AS50" s="72" t="str">
        <f t="shared" si="3"/>
        <v>http://www.amico.com/?download=files/product/drawings/as_dr_nfpa_recip_compressor_dup_horiz.pdf</v>
      </c>
    </row>
    <row r="51" spans="1:45" ht="11.25" customHeight="1">
      <c r="A51" s="135" t="s">
        <v>196</v>
      </c>
      <c r="B51" s="145"/>
      <c r="C51" s="88"/>
      <c r="D51" s="79"/>
      <c r="E51" s="80"/>
      <c r="F51" s="23"/>
      <c r="G51" s="80">
        <f t="shared" si="4"/>
      </c>
      <c r="AK51" s="4"/>
      <c r="AL51" s="55">
        <v>90</v>
      </c>
      <c r="AM51" s="55">
        <v>1.83</v>
      </c>
      <c r="AN51" s="55">
        <v>0.08</v>
      </c>
      <c r="AQ51" s="72">
        <v>9.4</v>
      </c>
      <c r="AR51" s="72" t="s">
        <v>243</v>
      </c>
      <c r="AS51" s="72" t="str">
        <f t="shared" si="3"/>
        <v>http://www.amico.com/?download=files/product/drawings/as_dr_nfpa_recip_compressor_dup_horiz.pdf</v>
      </c>
    </row>
    <row r="52" spans="1:45" ht="11.25" customHeight="1">
      <c r="A52" s="137"/>
      <c r="B52" s="146"/>
      <c r="C52" s="88"/>
      <c r="D52" s="79"/>
      <c r="E52" s="80"/>
      <c r="F52" s="23"/>
      <c r="G52" s="80">
        <f t="shared" si="4"/>
      </c>
      <c r="AK52" s="4"/>
      <c r="AL52" s="55">
        <v>100</v>
      </c>
      <c r="AM52" s="55">
        <v>2</v>
      </c>
      <c r="AN52" s="55">
        <v>0.06</v>
      </c>
      <c r="AQ52" s="72">
        <v>15.4</v>
      </c>
      <c r="AR52" s="72" t="s">
        <v>244</v>
      </c>
      <c r="AS52" s="72" t="str">
        <f t="shared" si="3"/>
        <v>http://www.amico.com/?download=files/product/drawings/as_dr_nfpa_recip_compressor_dup_horiz.pdf</v>
      </c>
    </row>
    <row r="53" spans="1:45" ht="15">
      <c r="A53" s="52">
        <v>1</v>
      </c>
      <c r="B53" s="38" t="s">
        <v>197</v>
      </c>
      <c r="C53" s="47">
        <v>0</v>
      </c>
      <c r="D53" s="79" t="s">
        <v>148</v>
      </c>
      <c r="E53" s="80">
        <v>1.5</v>
      </c>
      <c r="F53" s="23">
        <v>10</v>
      </c>
      <c r="G53" s="80">
        <f t="shared" si="4"/>
      </c>
      <c r="AK53" s="4"/>
      <c r="AL53" s="55">
        <v>150</v>
      </c>
      <c r="AM53" s="55">
        <v>3</v>
      </c>
      <c r="AN53" s="55">
        <v>0.04</v>
      </c>
      <c r="AQ53" s="72">
        <v>15.4</v>
      </c>
      <c r="AR53" s="72" t="s">
        <v>245</v>
      </c>
      <c r="AS53" s="72" t="str">
        <f t="shared" si="3"/>
        <v>http://www.amico.com/?download=files/product/drawings/as_dr_nfpa_recip_compressor_dup_horiz.pdf</v>
      </c>
    </row>
    <row r="54" spans="1:45" ht="15">
      <c r="A54" s="52"/>
      <c r="B54" s="38"/>
      <c r="C54" s="88"/>
      <c r="D54" s="79"/>
      <c r="E54" s="80"/>
      <c r="F54" s="23"/>
      <c r="G54" s="80">
        <f t="shared" si="4"/>
      </c>
      <c r="AK54" s="4"/>
      <c r="AL54" s="55">
        <v>200</v>
      </c>
      <c r="AM54" s="55">
        <v>4</v>
      </c>
      <c r="AN54" s="55">
        <v>0.035</v>
      </c>
      <c r="AR54" s="74" t="s">
        <v>63</v>
      </c>
      <c r="AS54" s="75" t="s">
        <v>64</v>
      </c>
    </row>
    <row r="55" spans="1:40" ht="11.25" customHeight="1">
      <c r="A55" s="135" t="s">
        <v>199</v>
      </c>
      <c r="B55" s="145"/>
      <c r="C55" s="88"/>
      <c r="D55" s="79"/>
      <c r="E55" s="80"/>
      <c r="F55" s="23"/>
      <c r="G55" s="80">
        <f t="shared" si="4"/>
      </c>
      <c r="AK55" s="4"/>
      <c r="AL55" s="55">
        <v>233</v>
      </c>
      <c r="AM55" s="55">
        <v>5</v>
      </c>
      <c r="AN55" s="55">
        <v>0.03</v>
      </c>
    </row>
    <row r="56" spans="1:44" ht="11.25" customHeight="1">
      <c r="A56" s="137"/>
      <c r="B56" s="146"/>
      <c r="C56" s="88"/>
      <c r="D56" s="79"/>
      <c r="E56" s="80"/>
      <c r="F56" s="23"/>
      <c r="G56" s="80">
        <f t="shared" si="4"/>
      </c>
      <c r="AK56" s="4"/>
      <c r="AL56" s="55">
        <v>266</v>
      </c>
      <c r="AM56" s="55">
        <v>6</v>
      </c>
      <c r="AN56" s="55">
        <v>0.025</v>
      </c>
      <c r="AP56" s="4" t="s">
        <v>42</v>
      </c>
      <c r="AQ56" s="4" t="s">
        <v>41</v>
      </c>
      <c r="AR56" s="4" t="s">
        <v>9</v>
      </c>
    </row>
    <row r="57" spans="1:45" ht="15">
      <c r="A57" s="52">
        <v>1</v>
      </c>
      <c r="B57" s="38" t="s">
        <v>200</v>
      </c>
      <c r="C57" s="47">
        <v>0</v>
      </c>
      <c r="D57" s="79" t="s">
        <v>148</v>
      </c>
      <c r="E57" s="80">
        <v>1.5</v>
      </c>
      <c r="F57" s="23">
        <v>25</v>
      </c>
      <c r="G57" s="80">
        <f t="shared" si="4"/>
      </c>
      <c r="AK57" s="4"/>
      <c r="AL57" s="55">
        <v>300</v>
      </c>
      <c r="AM57" s="55">
        <v>6.5</v>
      </c>
      <c r="AN57" s="55">
        <v>0.02</v>
      </c>
      <c r="AO57" s="72" t="s">
        <v>212</v>
      </c>
      <c r="AP57" s="73" t="e">
        <f>MATCH($G$83,AQ57:AQ65)+1</f>
        <v>#N/A</v>
      </c>
      <c r="AQ57" s="68">
        <v>1</v>
      </c>
      <c r="AR57" s="72" t="s">
        <v>246</v>
      </c>
      <c r="AS57" s="72" t="s">
        <v>247</v>
      </c>
    </row>
    <row r="58" spans="1:45" ht="15">
      <c r="A58" s="52"/>
      <c r="B58" s="38"/>
      <c r="C58" s="89"/>
      <c r="D58" s="79"/>
      <c r="E58" s="80"/>
      <c r="F58" s="23"/>
      <c r="G58" s="80">
        <f t="shared" si="4"/>
      </c>
      <c r="AK58" s="4"/>
      <c r="AL58" s="55">
        <v>333</v>
      </c>
      <c r="AM58" s="55">
        <v>7</v>
      </c>
      <c r="AN58" s="55">
        <v>0.01</v>
      </c>
      <c r="AP58" s="12" t="e">
        <f>INDEX(AQ57:AS66,AP57,2)</f>
        <v>#N/A</v>
      </c>
      <c r="AQ58" s="72">
        <v>3.3</v>
      </c>
      <c r="AR58" s="72" t="s">
        <v>246</v>
      </c>
      <c r="AS58" s="72" t="s">
        <v>247</v>
      </c>
    </row>
    <row r="59" spans="1:45" ht="11.25" customHeight="1">
      <c r="A59" s="135" t="s">
        <v>201</v>
      </c>
      <c r="B59" s="145"/>
      <c r="C59" s="89"/>
      <c r="D59" s="79"/>
      <c r="E59" s="80"/>
      <c r="F59" s="23"/>
      <c r="G59" s="80">
        <f t="shared" si="4"/>
      </c>
      <c r="AK59" s="4"/>
      <c r="AL59" s="55">
        <v>366</v>
      </c>
      <c r="AM59" s="55">
        <v>8</v>
      </c>
      <c r="AN59" s="55">
        <v>0.008</v>
      </c>
      <c r="AP59" s="14" t="e">
        <f>HYPERLINK(INDEX(AQ57:AS66,AP57,3))</f>
        <v>#N/A</v>
      </c>
      <c r="AQ59" s="72">
        <v>6.6</v>
      </c>
      <c r="AR59" s="72" t="s">
        <v>248</v>
      </c>
      <c r="AS59" s="72" t="str">
        <f aca="true" t="shared" si="5" ref="AS59:AS65">AS58</f>
        <v>http://www.amico.com/?download=files/product/drawings/as_dr_nfpa_recip_compressor_dup_mod.pdf</v>
      </c>
    </row>
    <row r="60" spans="1:45" ht="11.25" customHeight="1">
      <c r="A60" s="176"/>
      <c r="B60" s="177"/>
      <c r="C60" s="89"/>
      <c r="D60" s="79"/>
      <c r="E60" s="80"/>
      <c r="F60" s="23"/>
      <c r="G60" s="80">
        <f t="shared" si="4"/>
      </c>
      <c r="AK60" s="4"/>
      <c r="AL60" s="55">
        <v>400</v>
      </c>
      <c r="AM60" s="55">
        <v>9</v>
      </c>
      <c r="AN60" s="55">
        <v>0</v>
      </c>
      <c r="AQ60" s="72">
        <v>9.4</v>
      </c>
      <c r="AR60" s="72" t="s">
        <v>249</v>
      </c>
      <c r="AS60" s="72" t="str">
        <f t="shared" si="5"/>
        <v>http://www.amico.com/?download=files/product/drawings/as_dr_nfpa_recip_compressor_dup_mod.pdf</v>
      </c>
    </row>
    <row r="61" spans="1:45" ht="15">
      <c r="A61" s="64">
        <v>1</v>
      </c>
      <c r="B61" s="71" t="s">
        <v>147</v>
      </c>
      <c r="C61" s="63">
        <v>0</v>
      </c>
      <c r="D61" s="79" t="s">
        <v>79</v>
      </c>
      <c r="E61" s="80">
        <v>0.5</v>
      </c>
      <c r="F61" s="23">
        <v>10</v>
      </c>
      <c r="G61" s="80">
        <f aca="true" t="shared" si="6" ref="G61:G66">IF(C61&gt;0,E61*C61*(F61/100),"")</f>
      </c>
      <c r="AK61" s="4"/>
      <c r="AQ61" s="72">
        <v>15.4</v>
      </c>
      <c r="AR61" s="72" t="s">
        <v>250</v>
      </c>
      <c r="AS61" s="72" t="str">
        <f t="shared" si="5"/>
        <v>http://www.amico.com/?download=files/product/drawings/as_dr_nfpa_recip_compressor_dup_mod.pdf</v>
      </c>
    </row>
    <row r="62" spans="1:45" ht="15">
      <c r="A62" s="65">
        <v>2</v>
      </c>
      <c r="B62" s="70" t="s">
        <v>202</v>
      </c>
      <c r="C62" s="63">
        <v>0</v>
      </c>
      <c r="D62" s="79" t="s">
        <v>146</v>
      </c>
      <c r="E62" s="80">
        <v>3</v>
      </c>
      <c r="F62" s="23">
        <v>50</v>
      </c>
      <c r="G62" s="80">
        <f t="shared" si="6"/>
      </c>
      <c r="AK62" s="4"/>
      <c r="AQ62" s="72">
        <v>23.3</v>
      </c>
      <c r="AR62" s="72" t="s">
        <v>251</v>
      </c>
      <c r="AS62" s="72" t="str">
        <f t="shared" si="5"/>
        <v>http://www.amico.com/?download=files/product/drawings/as_dr_nfpa_recip_compressor_dup_mod.pdf</v>
      </c>
    </row>
    <row r="63" spans="1:45" ht="15">
      <c r="A63" s="65">
        <v>3</v>
      </c>
      <c r="B63" s="67" t="s">
        <v>354</v>
      </c>
      <c r="C63" s="63">
        <v>0</v>
      </c>
      <c r="D63" s="79" t="s">
        <v>148</v>
      </c>
      <c r="E63" s="63">
        <v>6</v>
      </c>
      <c r="F63" s="63">
        <v>100</v>
      </c>
      <c r="G63" s="80">
        <f t="shared" si="6"/>
      </c>
      <c r="AK63" s="4"/>
      <c r="AQ63" s="72">
        <v>32.5</v>
      </c>
      <c r="AR63" s="72" t="s">
        <v>252</v>
      </c>
      <c r="AS63" s="72" t="str">
        <f t="shared" si="5"/>
        <v>http://www.amico.com/?download=files/product/drawings/as_dr_nfpa_recip_compressor_dup_mod.pdf</v>
      </c>
    </row>
    <row r="64" spans="1:45" ht="15">
      <c r="A64" s="65">
        <v>4</v>
      </c>
      <c r="B64" s="67" t="s">
        <v>355</v>
      </c>
      <c r="C64" s="63">
        <v>0</v>
      </c>
      <c r="D64" s="79" t="s">
        <v>148</v>
      </c>
      <c r="E64" s="63">
        <v>3.5</v>
      </c>
      <c r="F64" s="63">
        <v>100</v>
      </c>
      <c r="G64" s="80">
        <f t="shared" si="6"/>
      </c>
      <c r="AK64" s="4"/>
      <c r="AQ64" s="72">
        <v>47.7</v>
      </c>
      <c r="AR64" s="72" t="s">
        <v>253</v>
      </c>
      <c r="AS64" s="72" t="str">
        <f t="shared" si="5"/>
        <v>http://www.amico.com/?download=files/product/drawings/as_dr_nfpa_recip_compressor_dup_mod.pdf</v>
      </c>
    </row>
    <row r="65" spans="1:45" ht="15">
      <c r="A65" s="65">
        <v>5</v>
      </c>
      <c r="B65" s="67" t="s">
        <v>356</v>
      </c>
      <c r="C65" s="63">
        <v>0</v>
      </c>
      <c r="D65" s="79" t="s">
        <v>148</v>
      </c>
      <c r="E65" s="63">
        <v>5</v>
      </c>
      <c r="F65" s="63">
        <v>100</v>
      </c>
      <c r="G65" s="80">
        <f t="shared" si="6"/>
      </c>
      <c r="AK65" s="4"/>
      <c r="AQ65" s="72">
        <v>61.8</v>
      </c>
      <c r="AR65" s="72" t="s">
        <v>254</v>
      </c>
      <c r="AS65" s="72" t="str">
        <f t="shared" si="5"/>
        <v>http://www.amico.com/?download=files/product/drawings/as_dr_nfpa_recip_compressor_dup_mod.pdf</v>
      </c>
    </row>
    <row r="66" spans="1:45" ht="15">
      <c r="A66" s="65">
        <v>6</v>
      </c>
      <c r="B66" s="67" t="s">
        <v>205</v>
      </c>
      <c r="C66" s="63">
        <v>0</v>
      </c>
      <c r="D66" s="79" t="s">
        <v>148</v>
      </c>
      <c r="E66" s="63"/>
      <c r="F66" s="63"/>
      <c r="G66" s="80">
        <f t="shared" si="6"/>
      </c>
      <c r="AK66" s="4"/>
      <c r="AR66" s="74" t="s">
        <v>63</v>
      </c>
      <c r="AS66" s="75" t="s">
        <v>64</v>
      </c>
    </row>
    <row r="67" spans="1:37" ht="15">
      <c r="A67" s="53"/>
      <c r="B67" s="66"/>
      <c r="C67" s="196"/>
      <c r="D67" s="197"/>
      <c r="E67" s="199"/>
      <c r="F67" s="125"/>
      <c r="G67" s="80"/>
      <c r="J67" s="90"/>
      <c r="AK67" s="4"/>
    </row>
    <row r="68" spans="1:44" ht="15">
      <c r="A68" s="202" t="s">
        <v>5</v>
      </c>
      <c r="B68" s="140"/>
      <c r="C68" s="116"/>
      <c r="D68" s="198"/>
      <c r="E68" s="200"/>
      <c r="F68" s="201"/>
      <c r="G68" s="39">
        <v>0</v>
      </c>
      <c r="J68" s="91"/>
      <c r="AK68" s="4"/>
      <c r="AP68" s="4" t="s">
        <v>42</v>
      </c>
      <c r="AQ68" s="4" t="s">
        <v>41</v>
      </c>
      <c r="AR68" s="4" t="s">
        <v>9</v>
      </c>
    </row>
    <row r="69" spans="1:45" ht="15">
      <c r="A69" s="190"/>
      <c r="B69" s="190"/>
      <c r="C69" s="190"/>
      <c r="D69" s="190"/>
      <c r="E69" s="190"/>
      <c r="F69" s="190"/>
      <c r="G69" s="190"/>
      <c r="J69" s="90"/>
      <c r="AK69" s="4"/>
      <c r="AO69" s="72" t="s">
        <v>212</v>
      </c>
      <c r="AP69" s="73" t="e">
        <f>MATCH($G$83,AQ69:AQ77)+1</f>
        <v>#N/A</v>
      </c>
      <c r="AQ69" s="72">
        <v>1</v>
      </c>
      <c r="AR69" s="72" t="s">
        <v>255</v>
      </c>
      <c r="AS69" s="75" t="s">
        <v>256</v>
      </c>
    </row>
    <row r="70" spans="1:45" ht="15">
      <c r="A70" s="184" t="s">
        <v>7</v>
      </c>
      <c r="B70" s="184"/>
      <c r="C70" s="184"/>
      <c r="D70" s="184"/>
      <c r="E70" s="184"/>
      <c r="F70" s="184"/>
      <c r="G70" s="62">
        <f>SUM(G20:G68)</f>
        <v>0</v>
      </c>
      <c r="AP70" s="12" t="e">
        <f>INDEX(AQ69:AS78,AP69,2)</f>
        <v>#N/A</v>
      </c>
      <c r="AQ70" s="72">
        <v>6.6</v>
      </c>
      <c r="AR70" s="72" t="s">
        <v>255</v>
      </c>
      <c r="AS70" s="75" t="s">
        <v>256</v>
      </c>
    </row>
    <row r="71" spans="1:45" ht="15">
      <c r="A71" s="207" t="s">
        <v>149</v>
      </c>
      <c r="B71" s="207"/>
      <c r="C71" s="207"/>
      <c r="D71" s="207"/>
      <c r="E71" s="207"/>
      <c r="F71" s="207"/>
      <c r="G71" s="207"/>
      <c r="AP71" s="14" t="e">
        <f>HYPERLINK(INDEX(AQ69:AS78,AP69,3))</f>
        <v>#N/A</v>
      </c>
      <c r="AQ71" s="72">
        <v>13.2</v>
      </c>
      <c r="AR71" s="72" t="s">
        <v>257</v>
      </c>
      <c r="AS71" s="72" t="str">
        <f aca="true" t="shared" si="7" ref="AS71:AS77">AS70</f>
        <v>http://www.amico.com/?download=files/product/drawings/as_dr_nfpa_recip_compressor_tri.pdf</v>
      </c>
    </row>
    <row r="72" spans="1:45" ht="15">
      <c r="A72" s="204" t="s">
        <v>155</v>
      </c>
      <c r="B72" s="205"/>
      <c r="C72" s="205"/>
      <c r="D72" s="205"/>
      <c r="E72" s="205"/>
      <c r="F72" s="205"/>
      <c r="G72" s="205"/>
      <c r="AQ72" s="72">
        <v>18.8</v>
      </c>
      <c r="AR72" s="72" t="s">
        <v>258</v>
      </c>
      <c r="AS72" s="72" t="str">
        <f t="shared" si="7"/>
        <v>http://www.amico.com/?download=files/product/drawings/as_dr_nfpa_recip_compressor_tri.pdf</v>
      </c>
    </row>
    <row r="73" spans="1:45" ht="15">
      <c r="A73" s="206" t="s">
        <v>151</v>
      </c>
      <c r="B73" s="206"/>
      <c r="C73" s="206"/>
      <c r="D73" s="206"/>
      <c r="E73" s="206"/>
      <c r="F73" s="206"/>
      <c r="G73" s="206"/>
      <c r="AQ73" s="72">
        <v>30.8</v>
      </c>
      <c r="AR73" s="72" t="s">
        <v>259</v>
      </c>
      <c r="AS73" s="72" t="str">
        <f t="shared" si="7"/>
        <v>http://www.amico.com/?download=files/product/drawings/as_dr_nfpa_recip_compressor_tri.pdf</v>
      </c>
    </row>
    <row r="74" spans="1:45" ht="31.5" customHeight="1">
      <c r="A74" s="204" t="s">
        <v>150</v>
      </c>
      <c r="B74" s="205"/>
      <c r="C74" s="205"/>
      <c r="D74" s="205"/>
      <c r="E74" s="205"/>
      <c r="F74" s="205"/>
      <c r="G74" s="205"/>
      <c r="AQ74" s="72">
        <v>46.6</v>
      </c>
      <c r="AR74" s="72" t="s">
        <v>260</v>
      </c>
      <c r="AS74" s="72" t="str">
        <f t="shared" si="7"/>
        <v>http://www.amico.com/?download=files/product/drawings/as_dr_nfpa_recip_compressor_tri.pdf</v>
      </c>
    </row>
    <row r="75" spans="1:45" ht="15">
      <c r="A75" s="204" t="s">
        <v>357</v>
      </c>
      <c r="B75" s="205"/>
      <c r="C75" s="205"/>
      <c r="D75" s="205"/>
      <c r="E75" s="205"/>
      <c r="F75" s="205"/>
      <c r="G75" s="205"/>
      <c r="AQ75" s="72">
        <v>65</v>
      </c>
      <c r="AR75" s="72" t="s">
        <v>261</v>
      </c>
      <c r="AS75" s="72" t="str">
        <f t="shared" si="7"/>
        <v>http://www.amico.com/?download=files/product/drawings/as_dr_nfpa_recip_compressor_tri.pdf</v>
      </c>
    </row>
    <row r="76" spans="1:45" ht="15">
      <c r="A76" s="193"/>
      <c r="B76" s="193"/>
      <c r="C76" s="193"/>
      <c r="D76" s="193"/>
      <c r="E76" s="193"/>
      <c r="F76" s="193"/>
      <c r="G76" s="194"/>
      <c r="AQ76" s="72">
        <v>95.4</v>
      </c>
      <c r="AR76" s="72" t="s">
        <v>262</v>
      </c>
      <c r="AS76" s="72" t="str">
        <f t="shared" si="7"/>
        <v>http://www.amico.com/?download=files/product/drawings/as_dr_nfpa_recip_compressor_tri.pdf</v>
      </c>
    </row>
    <row r="77" spans="1:45" ht="15">
      <c r="A77" s="185" t="s">
        <v>8</v>
      </c>
      <c r="B77" s="185"/>
      <c r="C77" s="185"/>
      <c r="D77" s="185"/>
      <c r="E77" s="185"/>
      <c r="F77" s="186"/>
      <c r="G77" s="60"/>
      <c r="H77" s="90"/>
      <c r="AQ77" s="72">
        <v>123.6</v>
      </c>
      <c r="AR77" s="72" t="s">
        <v>263</v>
      </c>
      <c r="AS77" s="72" t="str">
        <f t="shared" si="7"/>
        <v>http://www.amico.com/?download=files/product/drawings/as_dr_nfpa_recip_compressor_tri.pdf</v>
      </c>
    </row>
    <row r="78" spans="1:45" ht="15">
      <c r="A78" s="189"/>
      <c r="B78" s="189"/>
      <c r="C78" s="189"/>
      <c r="D78" s="189"/>
      <c r="E78" s="189"/>
      <c r="F78" s="189"/>
      <c r="G78" s="192"/>
      <c r="H78" s="90"/>
      <c r="AR78" s="74" t="s">
        <v>63</v>
      </c>
      <c r="AS78" s="75" t="s">
        <v>64</v>
      </c>
    </row>
    <row r="79" spans="1:8" ht="15">
      <c r="A79" s="185" t="s">
        <v>152</v>
      </c>
      <c r="B79" s="185"/>
      <c r="C79" s="185"/>
      <c r="D79" s="185"/>
      <c r="E79" s="185"/>
      <c r="F79" s="186"/>
      <c r="G79" s="60"/>
      <c r="H79" s="90"/>
    </row>
    <row r="80" spans="1:44" ht="15">
      <c r="A80" s="189"/>
      <c r="B80" s="189"/>
      <c r="C80" s="189"/>
      <c r="D80" s="189"/>
      <c r="E80" s="189"/>
      <c r="F80" s="189"/>
      <c r="G80" s="192"/>
      <c r="H80" s="90"/>
      <c r="AP80" s="4" t="s">
        <v>42</v>
      </c>
      <c r="AQ80" s="4" t="s">
        <v>41</v>
      </c>
      <c r="AR80" s="4" t="s">
        <v>9</v>
      </c>
    </row>
    <row r="81" spans="1:45" ht="15">
      <c r="A81" s="185" t="s">
        <v>153</v>
      </c>
      <c r="B81" s="185"/>
      <c r="C81" s="185"/>
      <c r="D81" s="185"/>
      <c r="E81" s="185"/>
      <c r="F81" s="186"/>
      <c r="G81" s="61">
        <v>0</v>
      </c>
      <c r="H81" s="90"/>
      <c r="AO81" s="72" t="s">
        <v>212</v>
      </c>
      <c r="AP81" s="73" t="e">
        <f>MATCH($G$83,AQ81:AQ89)+1</f>
        <v>#N/A</v>
      </c>
      <c r="AQ81" s="72">
        <v>1</v>
      </c>
      <c r="AR81" s="72" t="s">
        <v>264</v>
      </c>
      <c r="AS81" s="72" t="s">
        <v>265</v>
      </c>
    </row>
    <row r="82" spans="1:45" ht="15">
      <c r="A82" s="189"/>
      <c r="B82" s="189"/>
      <c r="C82" s="189"/>
      <c r="D82" s="189"/>
      <c r="E82" s="189"/>
      <c r="F82" s="189"/>
      <c r="G82" s="190"/>
      <c r="H82" s="90"/>
      <c r="AP82" s="12" t="e">
        <f>INDEX(AQ81:AS90,AP81,2)</f>
        <v>#N/A</v>
      </c>
      <c r="AQ82" s="72">
        <v>9.9</v>
      </c>
      <c r="AR82" s="72" t="s">
        <v>264</v>
      </c>
      <c r="AS82" s="72" t="s">
        <v>265</v>
      </c>
    </row>
    <row r="83" spans="1:45" ht="15">
      <c r="A83" s="184" t="s">
        <v>154</v>
      </c>
      <c r="B83" s="184"/>
      <c r="C83" s="184"/>
      <c r="D83" s="184"/>
      <c r="E83" s="184"/>
      <c r="F83" s="184"/>
      <c r="G83" s="62">
        <f>ROUNDUP((G70)*(1+AB19+AG13+AK13),)</f>
        <v>0</v>
      </c>
      <c r="H83" s="90"/>
      <c r="AP83" s="14" t="e">
        <f>HYPERLINK(INDEX(AQ81:AS90,AP81,3))</f>
        <v>#N/A</v>
      </c>
      <c r="AQ83" s="72">
        <v>19.8</v>
      </c>
      <c r="AR83" s="72" t="s">
        <v>266</v>
      </c>
      <c r="AS83" s="72" t="str">
        <f aca="true" t="shared" si="8" ref="AS83:AS89">AS82</f>
        <v>http://www.amico.com/?download=files/product/drawings/as_dr_nfpa_recip_compressor_quad.pdf</v>
      </c>
    </row>
    <row r="84" spans="1:45" ht="15">
      <c r="A84" s="191"/>
      <c r="B84" s="191"/>
      <c r="C84" s="191"/>
      <c r="D84" s="191"/>
      <c r="E84" s="191"/>
      <c r="F84" s="191"/>
      <c r="G84" s="191"/>
      <c r="AQ84" s="72">
        <v>28.2</v>
      </c>
      <c r="AR84" s="72" t="s">
        <v>267</v>
      </c>
      <c r="AS84" s="72" t="str">
        <f>AS83</f>
        <v>http://www.amico.com/?download=files/product/drawings/as_dr_nfpa_recip_compressor_quad.pdf</v>
      </c>
    </row>
    <row r="85" spans="1:45" ht="15">
      <c r="A85" s="207" t="s">
        <v>170</v>
      </c>
      <c r="B85" s="207"/>
      <c r="C85" s="207"/>
      <c r="D85" s="207"/>
      <c r="E85" s="207"/>
      <c r="F85" s="207"/>
      <c r="G85" s="208"/>
      <c r="AQ85" s="72">
        <v>46.2</v>
      </c>
      <c r="AR85" s="72" t="s">
        <v>268</v>
      </c>
      <c r="AS85" s="72" t="str">
        <f t="shared" si="8"/>
        <v>http://www.amico.com/?download=files/product/drawings/as_dr_nfpa_recip_compressor_quad.pdf</v>
      </c>
    </row>
    <row r="86" spans="1:45" ht="15">
      <c r="A86" s="209" t="s">
        <v>171</v>
      </c>
      <c r="B86" s="207"/>
      <c r="C86" s="207"/>
      <c r="D86" s="207"/>
      <c r="E86" s="207"/>
      <c r="F86" s="207"/>
      <c r="G86" s="208"/>
      <c r="AQ86" s="72">
        <v>69.9</v>
      </c>
      <c r="AR86" s="72" t="s">
        <v>269</v>
      </c>
      <c r="AS86" s="72" t="str">
        <f t="shared" si="8"/>
        <v>http://www.amico.com/?download=files/product/drawings/as_dr_nfpa_recip_compressor_quad.pdf</v>
      </c>
    </row>
    <row r="87" spans="1:45" ht="15">
      <c r="A87" s="99"/>
      <c r="B87" s="98"/>
      <c r="C87" s="98"/>
      <c r="D87" s="98"/>
      <c r="E87" s="98"/>
      <c r="F87" s="98"/>
      <c r="G87" s="98"/>
      <c r="AQ87" s="72">
        <v>97.5</v>
      </c>
      <c r="AR87" s="72" t="s">
        <v>270</v>
      </c>
      <c r="AS87" s="72" t="str">
        <f t="shared" si="8"/>
        <v>http://www.amico.com/?download=files/product/drawings/as_dr_nfpa_recip_compressor_quad.pdf</v>
      </c>
    </row>
    <row r="88" spans="1:45" ht="18">
      <c r="A88" s="99"/>
      <c r="B88" s="107" t="s">
        <v>351</v>
      </c>
      <c r="C88" s="107"/>
      <c r="D88" s="107"/>
      <c r="E88" s="107"/>
      <c r="F88" s="107"/>
      <c r="G88" s="98"/>
      <c r="AQ88" s="72">
        <v>143.1</v>
      </c>
      <c r="AR88" s="72" t="s">
        <v>271</v>
      </c>
      <c r="AS88" s="72" t="str">
        <f t="shared" si="8"/>
        <v>http://www.amico.com/?download=files/product/drawings/as_dr_nfpa_recip_compressor_quad.pdf</v>
      </c>
    </row>
    <row r="89" spans="1:45" ht="15">
      <c r="A89" s="99"/>
      <c r="B89" s="98"/>
      <c r="C89" s="98"/>
      <c r="D89" s="98"/>
      <c r="E89" s="98"/>
      <c r="F89" s="98"/>
      <c r="G89" s="98"/>
      <c r="AQ89" s="72">
        <v>185.4</v>
      </c>
      <c r="AR89" s="72" t="s">
        <v>272</v>
      </c>
      <c r="AS89" s="72" t="str">
        <f t="shared" si="8"/>
        <v>http://www.amico.com/?download=files/product/drawings/as_dr_nfpa_recip_compressor_quad.pdf</v>
      </c>
    </row>
    <row r="90" spans="1:45" ht="15">
      <c r="A90" s="99"/>
      <c r="B90" s="98"/>
      <c r="C90" s="103" t="s">
        <v>342</v>
      </c>
      <c r="D90" s="178" t="s">
        <v>345</v>
      </c>
      <c r="E90" s="178"/>
      <c r="F90" s="178"/>
      <c r="G90" s="98"/>
      <c r="AR90" s="74" t="s">
        <v>63</v>
      </c>
      <c r="AS90" s="75" t="s">
        <v>64</v>
      </c>
    </row>
    <row r="91" spans="1:7" ht="15">
      <c r="A91" s="99"/>
      <c r="B91" s="102" t="s">
        <v>339</v>
      </c>
      <c r="C91" s="104" t="s">
        <v>343</v>
      </c>
      <c r="D91" s="179" t="s">
        <v>346</v>
      </c>
      <c r="E91" s="180"/>
      <c r="F91" s="180"/>
      <c r="G91" s="98"/>
    </row>
    <row r="92" spans="1:7" ht="15">
      <c r="A92" s="99"/>
      <c r="B92" s="102" t="s">
        <v>340</v>
      </c>
      <c r="C92" s="104" t="s">
        <v>343</v>
      </c>
      <c r="D92" s="179" t="s">
        <v>347</v>
      </c>
      <c r="E92" s="180"/>
      <c r="F92" s="180"/>
      <c r="G92" s="98"/>
    </row>
    <row r="93" spans="1:7" ht="15">
      <c r="A93" s="99"/>
      <c r="B93" s="102" t="s">
        <v>341</v>
      </c>
      <c r="C93" s="104" t="s">
        <v>343</v>
      </c>
      <c r="D93" s="179" t="s">
        <v>348</v>
      </c>
      <c r="E93" s="180"/>
      <c r="F93" s="180"/>
      <c r="G93" s="98"/>
    </row>
    <row r="94" spans="1:7" ht="15">
      <c r="A94" s="99"/>
      <c r="B94" s="102" t="s">
        <v>337</v>
      </c>
      <c r="C94" s="104" t="s">
        <v>343</v>
      </c>
      <c r="D94" s="179" t="s">
        <v>349</v>
      </c>
      <c r="E94" s="180"/>
      <c r="F94" s="180"/>
      <c r="G94" s="98"/>
    </row>
    <row r="95" spans="1:7" ht="15">
      <c r="A95" s="99"/>
      <c r="B95" s="102" t="s">
        <v>338</v>
      </c>
      <c r="C95" s="104" t="s">
        <v>344</v>
      </c>
      <c r="D95" s="179" t="s">
        <v>350</v>
      </c>
      <c r="E95" s="180"/>
      <c r="F95" s="180"/>
      <c r="G95" s="98"/>
    </row>
    <row r="96" spans="1:7" ht="15">
      <c r="A96" s="99"/>
      <c r="B96" s="98"/>
      <c r="C96" s="101"/>
      <c r="D96" s="105"/>
      <c r="E96" s="100"/>
      <c r="F96" s="100"/>
      <c r="G96" s="98"/>
    </row>
    <row r="97" spans="1:7" ht="15">
      <c r="A97" s="191"/>
      <c r="B97" s="191"/>
      <c r="C97" s="191"/>
      <c r="D97" s="191"/>
      <c r="E97" s="191"/>
      <c r="F97" s="191"/>
      <c r="G97" s="191"/>
    </row>
    <row r="98" spans="1:7" ht="21">
      <c r="A98" s="54"/>
      <c r="B98" s="187" t="s">
        <v>166</v>
      </c>
      <c r="C98" s="188"/>
      <c r="D98" s="188"/>
      <c r="E98" s="188"/>
      <c r="F98" s="188"/>
      <c r="G98" s="188"/>
    </row>
    <row r="99" spans="1:7" ht="15">
      <c r="A99" s="54"/>
      <c r="B99" s="151"/>
      <c r="C99" s="151" t="s">
        <v>45</v>
      </c>
      <c r="D99" s="151"/>
      <c r="E99" s="152" t="s">
        <v>44</v>
      </c>
      <c r="F99" s="153"/>
      <c r="G99" s="153"/>
    </row>
    <row r="100" spans="1:8" ht="15">
      <c r="A100" s="54"/>
      <c r="B100" s="151"/>
      <c r="C100" s="151"/>
      <c r="D100" s="151"/>
      <c r="E100" s="152"/>
      <c r="F100" s="153"/>
      <c r="G100" s="153"/>
      <c r="H100" s="90"/>
    </row>
    <row r="101" spans="1:8" ht="15">
      <c r="A101" s="54"/>
      <c r="B101" s="151"/>
      <c r="C101" s="151"/>
      <c r="D101" s="151"/>
      <c r="E101" s="152"/>
      <c r="F101" s="153"/>
      <c r="G101" s="153"/>
      <c r="H101" s="90"/>
    </row>
    <row r="102" spans="1:8" ht="15">
      <c r="A102" s="54"/>
      <c r="B102" s="126" t="s">
        <v>28</v>
      </c>
      <c r="C102" s="127">
        <f>IF($G$83=0,"",AP4)</f>
      </c>
      <c r="D102" s="127"/>
      <c r="E102" s="183">
        <f>IF(G$83=0,"",HYPERLINK(AP5))</f>
      </c>
      <c r="F102" s="183"/>
      <c r="G102" s="183"/>
      <c r="H102" s="90"/>
    </row>
    <row r="103" spans="1:7" ht="15">
      <c r="A103" s="54"/>
      <c r="B103" s="126"/>
      <c r="C103" s="127"/>
      <c r="D103" s="127"/>
      <c r="E103" s="183"/>
      <c r="F103" s="183"/>
      <c r="G103" s="183"/>
    </row>
    <row r="104" spans="1:7" ht="15">
      <c r="A104" s="54"/>
      <c r="B104" s="147" t="s">
        <v>142</v>
      </c>
      <c r="C104" s="127">
        <f>IF($G$83=0,"",AP13)</f>
      </c>
      <c r="D104" s="127"/>
      <c r="E104" s="183">
        <f>IF(G$83=0,"",HYPERLINK(AP14))</f>
      </c>
      <c r="F104" s="183"/>
      <c r="G104" s="183"/>
    </row>
    <row r="105" spans="1:7" ht="15">
      <c r="A105" s="54"/>
      <c r="B105" s="148"/>
      <c r="C105" s="127"/>
      <c r="D105" s="127"/>
      <c r="E105" s="183"/>
      <c r="F105" s="183"/>
      <c r="G105" s="183"/>
    </row>
    <row r="106" spans="1:7" ht="15">
      <c r="A106" s="54"/>
      <c r="B106" s="147" t="s">
        <v>143</v>
      </c>
      <c r="C106" s="127">
        <f>IF($G$83=0,"",AP24)</f>
      </c>
      <c r="D106" s="127"/>
      <c r="E106" s="183">
        <f>IF(G$83=0,"",HYPERLINK(AP25))</f>
      </c>
      <c r="F106" s="183"/>
      <c r="G106" s="183"/>
    </row>
    <row r="107" spans="1:7" ht="15">
      <c r="A107" s="54"/>
      <c r="B107" s="148"/>
      <c r="C107" s="127"/>
      <c r="D107" s="127"/>
      <c r="E107" s="183"/>
      <c r="F107" s="183"/>
      <c r="G107" s="183"/>
    </row>
    <row r="108" spans="1:7" ht="15">
      <c r="A108" s="54"/>
      <c r="B108" s="147" t="s">
        <v>144</v>
      </c>
      <c r="C108" s="127">
        <f>IF($G$83=0,"",AP35)</f>
      </c>
      <c r="D108" s="127"/>
      <c r="E108" s="183">
        <f>IF(G$83=0,"",HYPERLINK(AP36))</f>
      </c>
      <c r="F108" s="183"/>
      <c r="G108" s="183"/>
    </row>
    <row r="109" spans="1:7" ht="15">
      <c r="A109" s="54"/>
      <c r="B109" s="148"/>
      <c r="C109" s="127"/>
      <c r="D109" s="127"/>
      <c r="E109" s="183"/>
      <c r="F109" s="183"/>
      <c r="G109" s="183"/>
    </row>
    <row r="110" spans="1:7" ht="15">
      <c r="A110" s="54"/>
      <c r="B110" s="210"/>
      <c r="C110" s="210"/>
      <c r="D110" s="210"/>
      <c r="E110" s="210"/>
      <c r="F110" s="210"/>
      <c r="G110" s="210"/>
    </row>
    <row r="111" spans="1:7" ht="21">
      <c r="A111" s="54"/>
      <c r="B111" s="187" t="s">
        <v>167</v>
      </c>
      <c r="C111" s="188"/>
      <c r="D111" s="188"/>
      <c r="E111" s="188"/>
      <c r="F111" s="188"/>
      <c r="G111" s="188"/>
    </row>
    <row r="112" spans="1:7" ht="15">
      <c r="A112" s="54"/>
      <c r="B112" s="151"/>
      <c r="C112" s="151" t="s">
        <v>45</v>
      </c>
      <c r="D112" s="151"/>
      <c r="E112" s="152" t="s">
        <v>44</v>
      </c>
      <c r="F112" s="153"/>
      <c r="G112" s="153"/>
    </row>
    <row r="113" spans="1:7" ht="15">
      <c r="A113" s="54"/>
      <c r="B113" s="151"/>
      <c r="C113" s="151"/>
      <c r="D113" s="151"/>
      <c r="E113" s="152"/>
      <c r="F113" s="153"/>
      <c r="G113" s="153"/>
    </row>
    <row r="114" spans="1:7" ht="15">
      <c r="A114" s="54"/>
      <c r="B114" s="151"/>
      <c r="C114" s="151"/>
      <c r="D114" s="151"/>
      <c r="E114" s="152"/>
      <c r="F114" s="153"/>
      <c r="G114" s="153"/>
    </row>
    <row r="115" spans="1:7" ht="15">
      <c r="A115" s="54"/>
      <c r="B115" s="126" t="s">
        <v>28</v>
      </c>
      <c r="C115" s="127">
        <f>IF($G$83=0,"",AP46)</f>
      </c>
      <c r="D115" s="127"/>
      <c r="E115" s="183">
        <f>IF(G$83=0,"",HYPERLINK(AP47))</f>
      </c>
      <c r="F115" s="183"/>
      <c r="G115" s="183"/>
    </row>
    <row r="116" spans="1:7" ht="15">
      <c r="A116" s="54"/>
      <c r="B116" s="126"/>
      <c r="C116" s="127"/>
      <c r="D116" s="127"/>
      <c r="E116" s="183"/>
      <c r="F116" s="183"/>
      <c r="G116" s="183"/>
    </row>
    <row r="117" spans="1:7" ht="15">
      <c r="A117" s="54"/>
      <c r="B117" s="147" t="s">
        <v>142</v>
      </c>
      <c r="C117" s="127">
        <f>IF($G$83=0,"",AP58)</f>
      </c>
      <c r="D117" s="127"/>
      <c r="E117" s="183">
        <f>IF(G$83=0,"",HYPERLINK(AP59))</f>
      </c>
      <c r="F117" s="183"/>
      <c r="G117" s="183"/>
    </row>
    <row r="118" spans="1:7" ht="15">
      <c r="A118" s="54"/>
      <c r="B118" s="148"/>
      <c r="C118" s="127"/>
      <c r="D118" s="127"/>
      <c r="E118" s="183"/>
      <c r="F118" s="183"/>
      <c r="G118" s="183"/>
    </row>
    <row r="119" spans="1:7" ht="15">
      <c r="A119" s="54"/>
      <c r="B119" s="147" t="s">
        <v>143</v>
      </c>
      <c r="C119" s="127">
        <f>IF($G$83=0,"",AP70)</f>
      </c>
      <c r="D119" s="127"/>
      <c r="E119" s="183">
        <f>IF(G$83=0,"",HYPERLINK(AP71))</f>
      </c>
      <c r="F119" s="183"/>
      <c r="G119" s="183"/>
    </row>
    <row r="120" spans="1:7" ht="15">
      <c r="A120" s="54"/>
      <c r="B120" s="148"/>
      <c r="C120" s="127"/>
      <c r="D120" s="127"/>
      <c r="E120" s="183"/>
      <c r="F120" s="183"/>
      <c r="G120" s="183"/>
    </row>
    <row r="121" spans="1:7" ht="15">
      <c r="A121" s="54"/>
      <c r="B121" s="147" t="s">
        <v>144</v>
      </c>
      <c r="C121" s="127">
        <f>IF($G$83=0,"",AP82)</f>
      </c>
      <c r="D121" s="127"/>
      <c r="E121" s="183">
        <f>IF(G$83=0,"",HYPERLINK(AP83))</f>
      </c>
      <c r="F121" s="183"/>
      <c r="G121" s="183"/>
    </row>
    <row r="122" spans="1:7" ht="15">
      <c r="A122" s="54"/>
      <c r="B122" s="148"/>
      <c r="C122" s="127"/>
      <c r="D122" s="127"/>
      <c r="E122" s="183"/>
      <c r="F122" s="183"/>
      <c r="G122" s="183"/>
    </row>
    <row r="123" ht="15">
      <c r="A123" s="54"/>
    </row>
    <row r="124" ht="15">
      <c r="A124" s="54"/>
    </row>
    <row r="125" ht="15">
      <c r="A125" s="54"/>
    </row>
    <row r="126" ht="15">
      <c r="A126" s="54"/>
    </row>
  </sheetData>
  <sheetProtection sheet="1" objects="1" scenarios="1" insertHyperlinks="0" selectLockedCells="1"/>
  <protectedRanges>
    <protectedRange sqref="E102:G109 E115:G122" name="Range1"/>
  </protectedRanges>
  <mergeCells count="96">
    <mergeCell ref="B121:B122"/>
    <mergeCell ref="C121:D122"/>
    <mergeCell ref="E121:G122"/>
    <mergeCell ref="A85:G85"/>
    <mergeCell ref="A86:G86"/>
    <mergeCell ref="A97:G97"/>
    <mergeCell ref="B110:G110"/>
    <mergeCell ref="B117:B118"/>
    <mergeCell ref="C117:D118"/>
    <mergeCell ref="E117:G118"/>
    <mergeCell ref="B119:B120"/>
    <mergeCell ref="C119:D120"/>
    <mergeCell ref="E119:G120"/>
    <mergeCell ref="B98:G98"/>
    <mergeCell ref="B99:B101"/>
    <mergeCell ref="C99:D101"/>
    <mergeCell ref="A72:G72"/>
    <mergeCell ref="A74:G74"/>
    <mergeCell ref="A73:G73"/>
    <mergeCell ref="A71:G71"/>
    <mergeCell ref="A79:F79"/>
    <mergeCell ref="A75:G75"/>
    <mergeCell ref="A68:B68"/>
    <mergeCell ref="A69:G69"/>
    <mergeCell ref="C44:C46"/>
    <mergeCell ref="D44:D46"/>
    <mergeCell ref="E44:E46"/>
    <mergeCell ref="F44:F46"/>
    <mergeCell ref="G44:G46"/>
    <mergeCell ref="A45:B46"/>
    <mergeCell ref="AC11:AD11"/>
    <mergeCell ref="C67:C68"/>
    <mergeCell ref="D67:D68"/>
    <mergeCell ref="E67:E68"/>
    <mergeCell ref="F67:F68"/>
    <mergeCell ref="C18:G19"/>
    <mergeCell ref="A12:G12"/>
    <mergeCell ref="A13:G13"/>
    <mergeCell ref="A14:G14"/>
    <mergeCell ref="A15:B17"/>
    <mergeCell ref="C15:G15"/>
    <mergeCell ref="C16:C17"/>
    <mergeCell ref="D16:D17"/>
    <mergeCell ref="E16:E17"/>
    <mergeCell ref="F16:F17"/>
    <mergeCell ref="G16:G17"/>
    <mergeCell ref="A84:G84"/>
    <mergeCell ref="A81:F81"/>
    <mergeCell ref="A80:G80"/>
    <mergeCell ref="A78:G78"/>
    <mergeCell ref="A76:G76"/>
    <mergeCell ref="E104:G105"/>
    <mergeCell ref="B106:B107"/>
    <mergeCell ref="C106:D107"/>
    <mergeCell ref="E106:G107"/>
    <mergeCell ref="E99:G101"/>
    <mergeCell ref="B102:B103"/>
    <mergeCell ref="C102:D103"/>
    <mergeCell ref="E102:G103"/>
    <mergeCell ref="B115:B116"/>
    <mergeCell ref="C115:D116"/>
    <mergeCell ref="E115:G116"/>
    <mergeCell ref="A70:F70"/>
    <mergeCell ref="A77:F77"/>
    <mergeCell ref="A83:F83"/>
    <mergeCell ref="B108:B109"/>
    <mergeCell ref="C108:D109"/>
    <mergeCell ref="E108:G109"/>
    <mergeCell ref="B111:G111"/>
    <mergeCell ref="B112:B114"/>
    <mergeCell ref="C112:D114"/>
    <mergeCell ref="E112:G114"/>
    <mergeCell ref="A82:G82"/>
    <mergeCell ref="B104:B105"/>
    <mergeCell ref="C104:D105"/>
    <mergeCell ref="A38:B39"/>
    <mergeCell ref="A51:B52"/>
    <mergeCell ref="A55:B56"/>
    <mergeCell ref="A59:B60"/>
    <mergeCell ref="A18:B19"/>
    <mergeCell ref="A28:B29"/>
    <mergeCell ref="A11:B11"/>
    <mergeCell ref="C11:G11"/>
    <mergeCell ref="A1:G5"/>
    <mergeCell ref="A8:G8"/>
    <mergeCell ref="A9:B9"/>
    <mergeCell ref="C9:G9"/>
    <mergeCell ref="A10:G10"/>
    <mergeCell ref="A7:G7"/>
    <mergeCell ref="D94:F94"/>
    <mergeCell ref="D95:F95"/>
    <mergeCell ref="B88:F88"/>
    <mergeCell ref="D90:F90"/>
    <mergeCell ref="D91:F91"/>
    <mergeCell ref="D92:F92"/>
    <mergeCell ref="D93:F93"/>
  </mergeCells>
  <hyperlinks>
    <hyperlink ref="AS9" r:id="rId1" display="www.amico.com"/>
    <hyperlink ref="AS13" r:id="rId2" display="http://www.amico.com/?download=files/product/drawings/as_dr_nfpa_scroll_compressor_dup_mod.pdf"/>
    <hyperlink ref="AS12" r:id="rId3" display="http://www.amico.com/?download=files/product/drawings/as_dr_nfpa_scroll_compressor_dup_mod.pdf"/>
    <hyperlink ref="AS23" r:id="rId4" display="http://www.amico.com/?download=files/product/drawings/as_dr_nfpa_scroll_compressor_tri.pdf"/>
    <hyperlink ref="AS35" r:id="rId5" display="http://www.amico.com/?download=files/product/drawings/as_dr_nfpa_scroll_compressor_quad.pdf"/>
    <hyperlink ref="AS47" r:id="rId6" display="http://www.amico.com/?download=files/product/drawings/as_dr_nfpa_scroll_compressor_quad.pdf"/>
    <hyperlink ref="AS20" r:id="rId7" display="www.amico.com"/>
    <hyperlink ref="AS31" r:id="rId8" display="www.amico.com"/>
    <hyperlink ref="AS42" r:id="rId9" display="www.amico.com"/>
    <hyperlink ref="AS54" r:id="rId10" display="www.amico.com"/>
    <hyperlink ref="AS66" r:id="rId11" display="www.amico.com"/>
    <hyperlink ref="AS70" r:id="rId12" display="http://www.amico.com/?download=files/product/drawings/as_dr_nfpa_recip_compressor_tri.pdf"/>
    <hyperlink ref="AS69" r:id="rId13" display="http://www.amico.com/?download=files/product/drawings/as_dr_nfpa_recip_compressor_tri.pdf"/>
    <hyperlink ref="AS78" r:id="rId14" display="www.amico.com"/>
    <hyperlink ref="AS90" r:id="rId15" display="www.amico.com"/>
    <hyperlink ref="D91" r:id="rId16" display="as-usa@amico.com"/>
    <hyperlink ref="D92" r:id="rId17" display="as-canada@amico.com"/>
    <hyperlink ref="D93" r:id="rId18" display="as-intl@amico.com"/>
    <hyperlink ref="D94" r:id="rId19" display="as-parts@amico.com"/>
    <hyperlink ref="D95" r:id="rId20" display="as-techsupport@amico.com"/>
  </hyperlinks>
  <printOptions/>
  <pageMargins left="0.7" right="0.7" top="0.75" bottom="0.75" header="0.3" footer="0.3"/>
  <pageSetup fitToHeight="0" fitToWidth="1" horizontalDpi="600" verticalDpi="600" orientation="portrait" scale="71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Quincy  Lam</dc:creator>
  <cp:keywords/>
  <dc:description/>
  <cp:lastModifiedBy>Sandy Deak</cp:lastModifiedBy>
  <cp:lastPrinted>2014-10-23T12:55:03Z</cp:lastPrinted>
  <dcterms:created xsi:type="dcterms:W3CDTF">2014-10-17T18:54:56Z</dcterms:created>
  <dcterms:modified xsi:type="dcterms:W3CDTF">2014-11-17T21:19:31Z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